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41" name="ID_A7932CF57E75470A88D28C262DAC11C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617075" y="72824975"/>
          <a:ext cx="636905" cy="5969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3" name="ID_0EDA3A4D917A484492F36C58276A27F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464675" y="73638410"/>
          <a:ext cx="715010" cy="6121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7" name="ID_BE0A98D1A76E46E684053A409CCEDF4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4565" y="74955400"/>
          <a:ext cx="1001395" cy="4610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" name="ID_384BDE611F38488EA08C03DA34B03295" descr="E:\华森葳主目录册-2023版-90图\HW1-S313.jpg"/>
        <xdr:cNvPicPr>
          <a:picLocks noChangeAspect="1" noChangeArrowheads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146030" y="72160765"/>
          <a:ext cx="666750" cy="241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48" name="ID_FD96A78B107B4511A3BA56CF3B744EFA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791575" y="8585200"/>
          <a:ext cx="1120140" cy="10198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3" name="ID_19AD98B472144C2E833C14D84160E95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54565" y="9794875"/>
          <a:ext cx="971550" cy="5791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6" name="ID_9140A87690854051BC66591681A21B6C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854565" y="11858625"/>
          <a:ext cx="1066165" cy="6743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7" name="ID_D18852B2CF82497C8A8D5E1C9048D85D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9854565" y="7727950"/>
          <a:ext cx="1354455" cy="11798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8" name="ID_ECADF824ABD04439976C4D7B4052CF5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9854565" y="8728710"/>
          <a:ext cx="1522095" cy="12788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9" name="ID_92CDDB20689F491695B9D3AF3B6CF7FA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9854565" y="10471150"/>
          <a:ext cx="1393190" cy="6121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5FCDB9EBB65947E5A5D6BE48F610A2AE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3653770" y="65112900"/>
          <a:ext cx="628650" cy="923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7D9CA356EED4499EA68CDB8C35CF8616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3653770" y="64941450"/>
          <a:ext cx="868680" cy="704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7" name="ID_01C78925E0E74251BCC35EAC18182C7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3653770" y="76123800"/>
          <a:ext cx="746760" cy="8489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B4A878AFCC924D7E8B75E8944916C496"/>
        <xdr:cNvPicPr/>
      </xdr:nvPicPr>
      <xdr:blipFill>
        <a:blip r:embed="rId14"/>
        <a:stretch>
          <a:fillRect/>
        </a:stretch>
      </xdr:blipFill>
      <xdr:spPr>
        <a:xfrm>
          <a:off x="13653770" y="75114150"/>
          <a:ext cx="1068070" cy="83693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7" name="ID_92C235EF61ED4D52AD5E52FBEF2D20BE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1932920" y="9293225"/>
          <a:ext cx="1038225" cy="4787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" name="ID_5C167BD7089B411B8826FCA93FCE402C" descr="E:\华森葳主目录册-2023版-90图\A4-497200.jpg"/>
        <xdr:cNvPicPr>
          <a:picLocks noChangeAspect="1" noChangeArrowheads="1"/>
        </xdr:cNvPicPr>
      </xdr:nvPicPr>
      <xdr:blipFill>
        <a:blip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1242040"/>
          <a:ext cx="666750" cy="1466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10" name="ID_2692C0C02C4F41B48499465C50071EF5" descr="E:\华森葳主目录册-2023版-90图\A4-841900.jpg"/>
        <xdr:cNvPicPr>
          <a:picLocks noChangeAspect="1" noChangeArrowheads="1"/>
        </xdr:cNvPicPr>
      </xdr:nvPicPr>
      <xdr:blipFill>
        <a:blip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1584940"/>
          <a:ext cx="666750" cy="241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11" name="ID_1661829BADF34E4AB92919FB22A0E326" descr="E:\华森葳主目录册-2023版-90图\B2-2899.jpg"/>
        <xdr:cNvPicPr>
          <a:picLocks noChangeAspect="1" noChangeArrowheads="1"/>
        </xdr:cNvPicPr>
      </xdr:nvPicPr>
      <xdr:blipFill>
        <a:blip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1927840"/>
          <a:ext cx="666750" cy="1466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12" name="ID_1AAC811931B7404F91627650E6F2A224" descr="E:\华森葳主目录册-2023版-90图\E16-2247.jpg"/>
        <xdr:cNvPicPr>
          <a:picLocks noChangeAspect="1" noChangeArrowheads="1"/>
        </xdr:cNvPicPr>
      </xdr:nvPicPr>
      <xdr:blipFill>
        <a:blip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2270740"/>
          <a:ext cx="666750" cy="241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13" name="ID_E20B956CDE104B69AC75445169E1D725" descr="E:\华森葳主目录册-2023版-90图\N7-3779.jpg"/>
        <xdr:cNvPicPr>
          <a:picLocks noChangeAspect="1" noChangeArrowheads="1"/>
        </xdr:cNvPicPr>
      </xdr:nvPicPr>
      <xdr:blipFill>
        <a:blip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73815" y="12585065"/>
          <a:ext cx="666750" cy="2705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14" name="ID_BEEE372203F0407793D18E80042AAC56" descr="E:\华森葳主目录册-2023版-90图\N8-BC407.jpg"/>
        <xdr:cNvPicPr>
          <a:picLocks noChangeAspect="1" noChangeArrowheads="1"/>
        </xdr:cNvPicPr>
      </xdr:nvPicPr>
      <xdr:blipFill>
        <a:blip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2956540"/>
          <a:ext cx="666750" cy="241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15" name="ID_21A360224E614EFDA120654BE1B04D82" descr="E:\华森葳主目录册-2023版-90图\CS15-3JG4002.jpg"/>
        <xdr:cNvPicPr>
          <a:picLocks noChangeAspect="1" noChangeArrowheads="1"/>
        </xdr:cNvPicPr>
      </xdr:nvPicPr>
      <xdr:blipFill>
        <a:blip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3299440"/>
          <a:ext cx="666750" cy="241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16" name="ID_F9553D641FD540FE8200CDA3B1365AC2" descr="E:\华森葳主目录册-2023版-90图\E10-B59.jpg"/>
        <xdr:cNvPicPr>
          <a:picLocks noChangeAspect="1" noChangeArrowheads="1"/>
        </xdr:cNvPicPr>
      </xdr:nvPicPr>
      <xdr:blipFill>
        <a:blip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3642340"/>
          <a:ext cx="666750" cy="394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17" name="ID_B2B2B0227CBF46B98756E9943E178138" descr="E:\华森葳主目录册-2023版-90图\E10-B36.jpg"/>
        <xdr:cNvPicPr>
          <a:picLocks noChangeAspect="1" noChangeArrowheads="1"/>
        </xdr:cNvPicPr>
      </xdr:nvPicPr>
      <xdr:blipFill>
        <a:blip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4099540"/>
          <a:ext cx="666750" cy="546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18" name="ID_D115B890CAB1452E8464484BABD7C983" descr="E:\华森葳主目录册-2023版-90图\N7-3038.jpg"/>
        <xdr:cNvPicPr>
          <a:picLocks noChangeAspect="1" noChangeArrowheads="1"/>
        </xdr:cNvPicPr>
      </xdr:nvPicPr>
      <xdr:blipFill>
        <a:blip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4709140"/>
          <a:ext cx="666750" cy="241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19" name="ID_950FD575B036494D87D2F90C651C3661" descr="E:\华森葳主目录册-2023版-90图\CG5-3BY4003.jpg"/>
        <xdr:cNvPicPr>
          <a:picLocks noChangeAspect="1" noChangeArrowheads="1"/>
        </xdr:cNvPicPr>
      </xdr:nvPicPr>
      <xdr:blipFill>
        <a:blip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5052040"/>
          <a:ext cx="666750" cy="394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20" name="ID_59A3643579334612A07E24AB8C5CAEAC" descr="E:\华森葳主目录册-2023版-90图\N1-9095.jpg"/>
        <xdr:cNvPicPr>
          <a:picLocks noChangeAspect="1" noChangeArrowheads="1"/>
        </xdr:cNvPicPr>
      </xdr:nvPicPr>
      <xdr:blipFill>
        <a:blip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5509240"/>
          <a:ext cx="666750" cy="394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21" name="ID_9EC05915890C4A7B85B59EAD3800DCD1" descr="E:\华森葳主目录册-2023版-90图\E10-B69.jpg"/>
        <xdr:cNvPicPr>
          <a:picLocks noChangeAspect="1" noChangeArrowheads="1"/>
        </xdr:cNvPicPr>
      </xdr:nvPicPr>
      <xdr:blipFill>
        <a:blip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5966440"/>
          <a:ext cx="666750" cy="241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22" name="ID_A9110302C79E4C74B998485819521E9F" descr="E:\华森葳主目录册-2023版-90图\CX14-3TY3003.jpg"/>
        <xdr:cNvPicPr>
          <a:picLocks noChangeAspect="1" noChangeArrowheads="1"/>
        </xdr:cNvPicPr>
      </xdr:nvPicPr>
      <xdr:blipFill>
        <a:blip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6309340"/>
          <a:ext cx="666750" cy="241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23" name="ID_F9A85ADAE6FF4E9E9B51C0145A9B40A2" descr="E:\华森葳主目录册-2023版-90图\WM18-3YZ1023.jpg"/>
        <xdr:cNvPicPr>
          <a:picLocks noChangeAspect="1" noChangeArrowheads="1"/>
        </xdr:cNvPicPr>
      </xdr:nvPicPr>
      <xdr:blipFill>
        <a:blip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6652240"/>
          <a:ext cx="666750" cy="280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24" name="ID_78D24589F0E845659AC107DD98C2AE9D" descr="E:\华森葳主目录册-2023版-90图\N7-3084.jpg"/>
        <xdr:cNvPicPr>
          <a:picLocks noChangeAspect="1" noChangeArrowheads="1"/>
        </xdr:cNvPicPr>
      </xdr:nvPicPr>
      <xdr:blipFill>
        <a:blip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6995140"/>
          <a:ext cx="666750" cy="1466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25" name="ID_A3A102B9DF8149CBB747F1062EF4BA37" descr="E:\华森葳主目录册-2023版-90图\CY16-3BIY1003.jpg"/>
        <xdr:cNvPicPr>
          <a:picLocks noChangeAspect="1" noChangeArrowheads="1"/>
        </xdr:cNvPicPr>
      </xdr:nvPicPr>
      <xdr:blipFill>
        <a:blip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7338040"/>
          <a:ext cx="666750" cy="280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30" name="ID_B0F6F7744A6244E7A36CB24B4F0F2FDB" descr="E:\华森葳主目录册-2023版-90图\WG6-3YZ1004Z.jpg"/>
        <xdr:cNvPicPr>
          <a:picLocks noChangeAspect="1" noChangeArrowheads="1"/>
        </xdr:cNvPicPr>
      </xdr:nvPicPr>
      <xdr:blipFill>
        <a:blip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7680940"/>
          <a:ext cx="666750" cy="280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31" name="ID_9587F64EDB7E4617AC987725392098E6" descr="E:\华森葳主目录册-2023版-90图\N7-727.jpg"/>
        <xdr:cNvPicPr>
          <a:picLocks noChangeAspect="1" noChangeArrowheads="1"/>
        </xdr:cNvPicPr>
      </xdr:nvPicPr>
      <xdr:blipFill>
        <a:blip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8023840"/>
          <a:ext cx="666750" cy="280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32" name="ID_71C1BFAEEFCB44C0A0D263B039BD53F9" descr="E:\华森葳主目录册-2023版-90图\K6-1601.jpg"/>
        <xdr:cNvPicPr>
          <a:picLocks noChangeAspect="1" noChangeArrowheads="1"/>
        </xdr:cNvPicPr>
      </xdr:nvPicPr>
      <xdr:blipFill>
        <a:blip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83340" y="18366740"/>
          <a:ext cx="666750" cy="280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33" name="ID_B316452F57074DC291D7A0D70B2FAA97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11408410" y="19058890"/>
          <a:ext cx="943610" cy="3194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" name="ID_DE7D872C93F04D2C9BAD465846B9D04B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1229975" y="52574825"/>
          <a:ext cx="1737995" cy="12960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5" name="ID_FC783191A8DE40AA9E4B8B9CD1783CF5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1229975" y="54194075"/>
          <a:ext cx="1162685" cy="10623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6" name="ID_675134B53CEF4F32BCEA2490D17E8D39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1229975" y="55877460"/>
          <a:ext cx="1259205" cy="10915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7" name="ID_5BFE30EA83854D14A1D5B45F9C769648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1229975" y="56868060"/>
          <a:ext cx="1664335" cy="10960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9" name="ID_C722AA89A5064A1F9423EED281C39918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11229975" y="57543700"/>
          <a:ext cx="1466850" cy="11322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0" name="ID_E690A4DC60414867A2FCE986C27F51D6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11229975" y="58910220"/>
          <a:ext cx="1343025" cy="10769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2" name="ID_7219F94E9B1B415593834988A1E65F07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1229975" y="75178285"/>
          <a:ext cx="890270" cy="11017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" name="ID_A9423E1B166B4175925CE8BCC6B5CA2E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14100175" y="35213925"/>
          <a:ext cx="818515" cy="8331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5" name="ID_178C604ACD28486096919E263A50DDDE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14417675" y="36663630"/>
          <a:ext cx="1054100" cy="9251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2" name="ID_BD709EAE933047C28ABA5DF2B281213C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14583410" y="22692995"/>
          <a:ext cx="1877060" cy="8280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4" name="ID_42579F8F14864D68A455AF38A5331DED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14349095" y="9791065"/>
          <a:ext cx="1608455" cy="8147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5" name="ID_7474A1430BCE471C80D986B021DE2469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14608175" y="596265"/>
          <a:ext cx="1037590" cy="11423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0" name="ID_243129AE876240C1913477B2623379C8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14100175" y="17256125"/>
          <a:ext cx="1628775" cy="10096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1" name="ID_E3FB3354283248608A8304D9D62B5AEC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14516735" y="1929765"/>
          <a:ext cx="1259205" cy="10966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2" name="ID_BD0793682CBB49FD9053A184B6FBE6BE"/>
        <xdr:cNvPicPr>
          <a:picLocks noChangeAspect="1"/>
        </xdr:cNvPicPr>
      </xdr:nvPicPr>
      <xdr:blipFill>
        <a:blip r:embed="rId51"/>
        <a:stretch>
          <a:fillRect/>
        </a:stretch>
      </xdr:blipFill>
      <xdr:spPr>
        <a:xfrm>
          <a:off x="14262735" y="7058025"/>
          <a:ext cx="952500" cy="800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3" name="ID_499B131609F9435D98D7AE7EB9948E99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14318615" y="3603625"/>
          <a:ext cx="1882775" cy="13684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4" name="ID_29D002948FF54E13BDB222E3D239086B"/>
        <xdr:cNvPicPr>
          <a:picLocks noChangeAspect="1"/>
        </xdr:cNvPicPr>
      </xdr:nvPicPr>
      <xdr:blipFill>
        <a:blip r:embed="rId53"/>
        <a:stretch>
          <a:fillRect/>
        </a:stretch>
      </xdr:blipFill>
      <xdr:spPr>
        <a:xfrm>
          <a:off x="14394815" y="5762625"/>
          <a:ext cx="1463040" cy="11645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5" name="ID_C95C53DEAC004C718CF960F945BA5E5A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14615795" y="12270105"/>
          <a:ext cx="1288415" cy="10166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6" name="ID_3F536A3E3EDE439DAA70D8639EA277B1"/>
        <xdr:cNvPicPr>
          <a:picLocks noChangeAspect="1"/>
        </xdr:cNvPicPr>
      </xdr:nvPicPr>
      <xdr:blipFill>
        <a:blip r:embed="rId55"/>
        <a:stretch>
          <a:fillRect/>
        </a:stretch>
      </xdr:blipFill>
      <xdr:spPr>
        <a:xfrm>
          <a:off x="14539595" y="13620750"/>
          <a:ext cx="548640" cy="7607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7" name="ID_3ED23D6F0C864FAEBEEF2A23DC5E6ABB" descr="HY22-209"/>
        <xdr:cNvPicPr>
          <a:picLocks noChangeAspect="1"/>
        </xdr:cNvPicPr>
      </xdr:nvPicPr>
      <xdr:blipFill>
        <a:blip r:embed="rId56"/>
        <a:stretch>
          <a:fillRect/>
        </a:stretch>
      </xdr:blipFill>
      <xdr:spPr>
        <a:xfrm>
          <a:off x="15758795" y="20067905"/>
          <a:ext cx="638810" cy="622935"/>
        </a:xfrm>
        <a:prstGeom prst="rect">
          <a:avLst/>
        </a:prstGeom>
      </xdr:spPr>
    </xdr:pic>
  </etc:cellImage>
  <etc:cellImage>
    <xdr:pic>
      <xdr:nvPicPr>
        <xdr:cNvPr id="4" name="ID_9B55DB6EB8FA454ABEA056C5F4EDF64E"/>
        <xdr:cNvPicPr>
          <a:picLocks noChangeAspect="1"/>
        </xdr:cNvPicPr>
      </xdr:nvPicPr>
      <xdr:blipFill>
        <a:blip r:embed="rId57"/>
        <a:stretch>
          <a:fillRect/>
        </a:stretch>
      </xdr:blipFill>
      <xdr:spPr>
        <a:xfrm>
          <a:off x="11601450" y="29431615"/>
          <a:ext cx="895350" cy="5899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DDA5FC9631B949A89F1CD2BAC13B72D0"/>
        <xdr:cNvPicPr>
          <a:picLocks noChangeAspect="1"/>
        </xdr:cNvPicPr>
      </xdr:nvPicPr>
      <xdr:blipFill>
        <a:blip r:embed="rId58"/>
        <a:stretch>
          <a:fillRect/>
        </a:stretch>
      </xdr:blipFill>
      <xdr:spPr>
        <a:xfrm>
          <a:off x="11600180" y="10805160"/>
          <a:ext cx="900430" cy="5118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A8E92D423EB1406CB018CE0714602E12"/>
        <xdr:cNvPicPr>
          <a:picLocks noChangeAspect="1"/>
        </xdr:cNvPicPr>
      </xdr:nvPicPr>
      <xdr:blipFill>
        <a:blip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2570" y="34269680"/>
          <a:ext cx="784225" cy="783590"/>
        </a:xfrm>
        <a:prstGeom prst="rect">
          <a:avLst/>
        </a:prstGeom>
      </xdr:spPr>
    </xdr:pic>
  </etc:cellImage>
  <etc:cellImage>
    <xdr:pic>
      <xdr:nvPicPr>
        <xdr:cNvPr id="46" name="ID_624B5891F2584C93989A8B0C69BD8867" descr="E:\华森葳主目录册-2023版-90图\GP2-T030.jpg"/>
        <xdr:cNvPicPr>
          <a:picLocks noChangeAspect="1" noChangeArrowheads="1"/>
        </xdr:cNvPicPr>
      </xdr:nvPicPr>
      <xdr:blipFill>
        <a:blip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30990" y="20563205"/>
          <a:ext cx="666750" cy="403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  <etc:cellImage>
    <xdr:pic>
      <xdr:nvPicPr>
        <xdr:cNvPr id="49" name="ID_770912B24C2F41139ADCFD1454B3A468" descr="E:\华森葳主目录册-2023版-90图\GP2-TC005-S-V03-06.jpg"/>
        <xdr:cNvPicPr>
          <a:picLocks noChangeAspect="1" noChangeArrowheads="1"/>
        </xdr:cNvPicPr>
      </xdr:nvPicPr>
      <xdr:blipFill>
        <a:blip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30990" y="21029930"/>
          <a:ext cx="666750" cy="280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</etc:cellImage>
</etc:cellImages>
</file>

<file path=xl/sharedStrings.xml><?xml version="1.0" encoding="utf-8"?>
<sst xmlns="http://schemas.openxmlformats.org/spreadsheetml/2006/main" count="196" uniqueCount="139">
  <si>
    <t>普惠性托育项目的家具、玩具采购清单</t>
  </si>
  <si>
    <t>序号</t>
  </si>
  <si>
    <t>名称</t>
  </si>
  <si>
    <t>参考技术参数</t>
  </si>
  <si>
    <t>单位</t>
  </si>
  <si>
    <t>数量</t>
  </si>
  <si>
    <t>参考单价</t>
  </si>
  <si>
    <t>合价</t>
  </si>
  <si>
    <t>参考图片</t>
  </si>
  <si>
    <t>幼儿学习椅</t>
  </si>
  <si>
    <t>1、实木原木（柏木）：甲醛释放量、二甲苯、甲苯、苯、总挥发性有机化合物（TVOC）以上全未检出；含水率≤5.8%。
2、水性漆，VOC含量≤6g/L，甲醛≤5mg/kg；苯系物总和含量、乙二醇醚及醚酯总和含量、烷基酚聚氧乙烯醚总和含量均未检出；细度≤33um；不挥发物≥38%，耐磨性（750g/1000r)≤0.019g,附着力≤1级，耐干热性、耐湿热性≤2级，搅拌后均匀无硬块，表面硬度≥2H，耐水性、耐碱性、耐污染性均检测合格。
3、五金件螺丝：表面涂层可迁移元素均未检出；经中性盐雾试验、乙酸盐雾试验均通过≥100h试验，达到10级耐腐蚀等级的检测标准；金属件外观性能未见缺陷
4、规格：25*27*29cm</t>
  </si>
  <si>
    <t>张</t>
  </si>
  <si>
    <t>幼儿学习桌</t>
  </si>
  <si>
    <t>1、实木原木（柏木）：甲醛释放量、二甲苯、甲苯、苯、总挥发性有机化合物（TVOC）以上全未检出；含水率≤5.8%。
2、水性漆，VOC含量≤6g/L，甲醛≤5mg/kg；苯系物总和含量、乙二醇醚及醚酯总和含量、烷基酚聚氧乙烯醚总和含量均未检出；细度≤33um；不挥发物≥38%，耐磨性（750g/1000r)≤0.019g,附着力≤1级，耐干热性、耐湿热性≤2级，搅拌后均匀无硬块，表面硬度≥2H，耐水性、耐碱性、耐污染性均检测合格。
3、五金件螺丝：表面涂层可迁移元素均未检出；经中性盐雾试验、乙酸盐雾试验均通过≥100h试验，达到10级耐腐蚀等级的检测标准；金属件外观性能未见缺陷
4、规格L120*W60*H52cm（弧形）</t>
  </si>
  <si>
    <t>二层无背板柜</t>
  </si>
  <si>
    <t>二层8格
1、实木原木（柏木）：甲醛释放量、二甲苯、甲苯、苯、总挥发性有机化合物（TVOC）以上全未检出；含水率≤5.8%。
2、水性漆，VOC含量≤6g/L，甲醛≤5mg/kg；苯系物总和含量、乙二醇醚及醚酯总和含量、烷基酚聚氧乙烯醚总和含量均未检出；细度≤33um；不挥发物≥38%，耐磨性（750g/1000r)≤0.019g,附着力≤1级，耐干热性、耐湿热性≤2级，搅拌后均匀无硬块，表面硬度≥2H，耐水性、耐碱性、耐污染性均检测合格。
3、五金件螺丝：表面涂层可迁移元素均未检出；经中性盐雾试验、乙酸盐雾试验均通过≥100h试验，达到10级耐腐蚀等级的检测标准；金属件外观性能未见缺陷
4、规格2400*300*600mm</t>
  </si>
  <si>
    <t>个</t>
  </si>
  <si>
    <t>三层无背板柜</t>
  </si>
  <si>
    <t>三层12格
1、实木原木（柏木）：甲醛释放量、二甲苯、甲苯、苯、总挥发性有机化合物（TVOC）以上全未检出；含水率≤5.8%。
2、水性漆，VOC含量≤6g/L，甲醛≤5mg/kg；苯系物总和含量、乙二醇醚及醚酯总和含量、烷基酚聚氧乙烯醚总和含量均未检出；细度≤33um；不挥发物≥38%，耐磨性（750g/1000r)≤0.019g,附着力≤1级，耐干热性、耐湿热性≤2级，搅拌后均匀无硬块，表面硬度≥2H，耐水性、耐碱性、耐污染性均检测合格。
3、五金件螺丝：表面涂层可迁移元素均未检出；经中性盐雾试验、乙酸盐雾试验均通过≥100h试验，达到10级耐腐蚀等级的检测标准；金属件外观性能未见缺陷
4、规格：3600*300*600mm</t>
  </si>
  <si>
    <t>老师工作台</t>
  </si>
  <si>
    <t>1、实木原木（柏木）：甲醛释放量、二甲苯、甲苯、苯、总挥发性有机化合物（TVOC）以上全未检出；含水率≤5.8%。
2、水性漆，VOC含量≤6g/L，甲醛≤5mg/kg；苯系物总和含量、乙二醇醚及醚酯总和含量、烷基酚聚氧乙烯醚总和含量均未检出；细度≤33um；不挥发物≥38%，耐磨性（750g/1000r)≤0.019g,附着力≤1级，耐干热性、耐湿热性≤2级，搅拌后均匀无硬块，表面硬度≥2H，耐水性、耐碱性、耐污染性均检测合格。
3、五金件螺丝：表面涂层可迁移元素均未检出；经中性盐雾试验、乙酸盐雾试验均通过≥100h试验，达到10级耐腐蚀等级的检测标准；金属件外观性能未见缺陷。
4、规格1400*700*750mm</t>
  </si>
  <si>
    <t>老师椅子</t>
  </si>
  <si>
    <t>1、实木原木（柏木）：甲醛释放量、二甲苯、甲苯、苯、总挥发性有机化合物（TVOC）以上全未检出；含水率≤5.8%。
2、水性漆，VOC含量≤6g/L，甲醛≤5mg/kg；苯系物总和含量、乙二醇醚及醚酯总和含量、烷基酚聚氧乙烯醚总和含量均未检出；细度≤33um；不挥发物≥38%，耐磨性（750g/1000r)≤0.019g,附着力≤1级，耐干热性、耐湿热性≤2级，搅拌后均匀无硬块，表面硬度≥2H，耐水性、耐碱性、耐污染性均检测合格。
3、五金件螺丝：表面涂层可迁移元素均未检出；经中性盐雾试验、乙酸盐雾试验均通过≥100h试验，达到10级耐腐蚀等级的检测标准；金属件外观性能未见缺陷
4、规格：常规</t>
  </si>
  <si>
    <t>幼儿餐凳</t>
  </si>
  <si>
    <t>1、材质：PP塑料材质
2、规格：常规</t>
  </si>
  <si>
    <t>幼儿床</t>
  </si>
  <si>
    <t>1、实木原木（柏木）：甲醛释放量、二甲苯、甲苯、苯、总挥发性有机化合物（TVOC）以上全未检出；含水率≤5.8%。
2、水性漆，VOC含量≤6g/L，甲醛≤5mg/kg；苯系物总和含量、乙二醇醚及醚酯总和含量、烷基酚聚氧乙烯醚总和含量均未检出；细度≤33um；不挥发物≥38%，耐磨性（750g/1000r)≤0.019g,附着力≤1级，耐干热性、耐湿热性≤2级，搅拌后均匀无硬块，表面硬度≥2H，耐水性、耐碱性、耐污染性均检测合格。
3、五金件螺丝：表面涂层可迁移元素均未检出；经中性盐雾试验、乙酸盐雾试验均通过≥100h试验，达到10级耐腐蚀等级的检测标准；金属件外观性能未见缺陷。
4、规格：1350*600*220mm</t>
  </si>
  <si>
    <t>床上六件套</t>
  </si>
  <si>
    <t>1、采用全棉面料，耐干摩擦（C 类）4-5 级，甲醛含量未检出，符合《GB 18401-2010 国家纺织产品基本安全技术规范》。
2、规格：儿童常规</t>
  </si>
  <si>
    <t>套</t>
  </si>
  <si>
    <t>托盘</t>
  </si>
  <si>
    <t>1、材质：树脂
2、规格：35*23*2.6cm</t>
  </si>
  <si>
    <t>毛巾水杯架</t>
  </si>
  <si>
    <t>1、全采用304不锈钢，管材厚度1.0mm。
2、304不锈钢：抗菌性能：金黄色葡萄球菌抗菌活性值≥0.2,、大肠杆菌抗菌活性值≥1.4；黑曲霉、球毛壳霉、绿色木霉，防霉等级0-1级；可迁移元素：镉、铬、铅、汞菌未检出；中性盐雾试验≥450h后腐蚀等级达到10级。
3、焊接工艺无毛刺。
4、整体结构稳固。
5、规格：L50cm</t>
  </si>
  <si>
    <t>木制储物推车</t>
  </si>
  <si>
    <t>1、基材：实木多层板，甲醛释放量ENF级≤0.020；板面握螺钉力≥1000N，板边握螺钉力≥900N；顺纹弹性模量试件强度值≥5000MPa，横纹弹性模量试件强度值≥4500MPa；金黄色葡萄球菌、大肠杆菌(大肠埃希氏菌)、白色念珠菌抑菌率≥99%。
2、面材：采用木皮，含水率6-16%；甲醛释放量≤0.1mg/L；产品有害物质可接触的实木部件中五氯苯酚(PCP)≤0.1mg/kg；耐光色牢度蓝色羊毛布4级，达到灰度2级。
3、白乳胶：总挥发性有机物≤9g/L，游离甲醛≤0.05g/kg，苯、甲苯+二甲苯≤0.02g/kg，黏度≥0.7pa.s，不挥发物≥47%，压缩剪切强度（湿强度≥7MPa），（干强度≥11MPa）；木材污染性合格。
4、水性底漆，甲醛含量≤5mg/kg；苯系物总和含量（限苯、甲苯、二甲苯、乙苯）≤12mg/kg；乙二醇醚及醚醋总和含量≤17mg/kg；涂膜均匀，无流挂、发花、针孔、开裂和剥落等涂膜病态；硬度（擦伤）≥3H；贮存稳定性[(50士2)℃，7d]无异常；耐水性（≥48h）及耐沸水性（≥30min）无异常；耐冻融性不变质；耐醇性 (50%，2h)无异常；附着力（划格间距2mm/级）≤1级；VOC含量水性涂料（含腻子）色漆≤10g/L。
5、水性面漆，甲醛含量≤10mg/kg；VOC含量清漆≤10g/L；多环芳烃总和含量(限萘、蒽)≤200mg/kg；甲醇≤0.3%；卤代烃总和含量≤0.1%；邻苯二甲酸酯总和含量≤0.2%；乙二醇醚及醚醋总和含量≤300mg/kg；苯系物总和含量≤250mg/kg；游离二异氰酸酯总和含量潮（湿）气固化型≤0.4%；耐水性（≥24h）及耐沸水性（≥15min）无异常；耐醇性 (50%，1h)无异常；耐冻融性不变质；附着力（划格间距2mm/级）≤1级。
6、五金件：螺丝，表面涂层可迁移元素锑、砷、钡、镉、铬、铅、汞、硒≤2mg/kg；经中性盐雾试验、乙酸盐雾试验均通过≥100h试验，达到10级耐腐蚀等级的检测标准；金属件外观性能未见缺陷。
7、滑轮：塑料重金属可溶性铅，可溶性镉，可溶性铬，可溶性汞≤2mg/kg；塑料件外观：应无裂纹，无明显变形，应无明显缩孔、气泡、杂质、伤痕，外表用塑料件表面应光洁，无划痕，无污溃，无明显色差。
8、板材厚度≥18mm。
9、规格：L90×W50×H81cm</t>
  </si>
  <si>
    <t>换鞋柜（鞋柜）</t>
  </si>
  <si>
    <t>1、基材：实木多层板，甲醛释放量ENF级≤0.020；板面握螺钉力≥1000N，板边握螺钉力≥900N；顺纹弹性模量试件强度值≥5000MPa，横纹弹性模量试件强度值≥4500MPa；金黄色葡萄球菌、大肠杆菌(大肠埃希氏菌)、白色念珠菌抑菌率≥99%。
2、面材：采用木皮，含水率6-16%；甲醛释放量≤0.1mg/L；产品有害物质可接触的实木部件中五氯苯酚(PCP)≤0.1mg/kg；耐光色牢度蓝色羊毛布4级，达到灰度2级。
3、白乳胶：总挥发性有机物≤9g/L，游离甲醛≤0.05g/kg，苯、甲苯+二甲苯≤0.02g/kg，黏度≥0.7pa.s，不挥发物≥47%，压缩剪切强度（湿强度≥7MPa），（干强度≥11MPa）；木材污染性合格。
4、水性底漆，甲醛含量≤5mg/kg；苯系物总和含量（限苯、甲苯、二甲苯、乙苯）≤12mg/kg；乙二醇醚及醚醋总和含量≤17mg/kg；涂膜均匀，无流挂、发花、针孔、开裂和剥落等涂膜病态；硬度（擦伤）≥3H；贮存稳定性[(50士2)℃，7d]无异常；耐水性（≥48h）及耐沸水性（≥30min）无异常；耐冻融性不变质；耐醇性 (50%，2h)无异常；附着力（划格间距2mm/级）≤1级；VOC含量水性涂料（含腻子）色漆≤10g/L。
5、水性面漆，甲醛含量≤10mg/kg；VOC含量清漆≤10g/L；多环芳烃总和含量(限萘、蒽)≤200mg/kg；甲醇≤0.3%；卤代烃总和含量≤0.1%；邻苯二甲酸酯总和含量≤0.2%；乙二醇醚及醚醋总和含量≤300mg/kg；苯系物总和含量≤250mg/kg；游离二异氰酸酯总和含量潮（湿）气固化型≤0.4%；耐水性（≥24h）及耐沸水性（≥15min）无异常；耐醇性 (50%，1h)无异常；耐冻融性不变质；附着力（划格间距2mm/级）≤1级。
6、五金件：三合一连接件，通过中性盐雾试验（NSS）法、乙酸盐雾试验法连续喷雾≥200h试验，耐腐蚀等级达到10级；表面涂层可迁移元素锑、砷、钡、镉、铬、铅、汞、硒≤2mg/kg；金属件外观性能无缺陷。
7、坐垫面料：亚麻布，甲醛含量（B类）未检出；可分解致癌芳香胺染料未检出；无异味；染色牢度耐碱汗渍色牢度（B类）沾色变色不低于4级；染色牢度耐水色牢度（B类）沾色变色不低于4级；染色牢度耐酸汗渍色牢度（B类）沾色变色不低于4级；染色牢度耐干摩擦色牢度（B类）经向纬向不低于4级；PH值（B类6.5~8.5）。
8、板材厚度≥18mm。
9、规格：L118.5W30×H38.5cm(含坐垫)</t>
  </si>
  <si>
    <t>储物柜</t>
  </si>
  <si>
    <t>三层高柜全背板
1、实木原木（柏木）：甲醛释放量、二甲苯、甲苯、苯、总挥发性有机化合物（TVOC）以上全未检出；含水率≤5.8%。
2、水性漆，VOC含量≤6g/L，甲醛≤5mg/kg；苯系物总和含量、乙二醇醚及醚酯总和含量、烷基酚聚氧乙烯醚总和含量均未检出；细度≤33um；不挥发物≥38%，耐磨性（750g/1000r)≤0.019g,附着力≤1级，耐干热性、耐湿热性≤2级，搅拌后均匀无硬块，表面硬度≥2H，耐水性、耐碱性、耐污染性均检测合格。
3、五金件螺丝：表面涂层可迁移元素均未检出；经中性盐雾试验、乙酸盐雾试验均通过≥100h试验，达到10级耐腐蚀等级的检测标准；金属件外观性能未见缺陷
4、规格：L90×W50×H81cm</t>
  </si>
  <si>
    <t>定制小沙发组合</t>
  </si>
  <si>
    <t>1、面材：绒布，检测无异味；甲醛含量≤20mg/kg；染色牢度：耐水色牢度、耐酸汗渍色牢度、耐碱汗渍色牢度、耐干摩擦色牢度不低于3级；PH值6.0至8.5；可分解致癌芳香胺染料≤5mg/kg；可萃取的重金属检测合格；重金属总量铅、镉≤4mg/kg；氯化苯酚 五氯苯酚 (PCP)≤0.03mg/kg；多环芳烃（PAHs） 苯并 [a] 花≤0.05mg/kg；燃烧性能检测合格；耐湿摩擦色牢度不低于5级。                                                                                                                                  
2、 海绵：经检测无刺激性气味、每平方米内弥和裂缝总长小于100mm，最大裂缝小于30mm、颜色均匀，允许轻微杂色黄芯；泡沫塑料密度≥60kg/m³；25%压陷硬度（等级/151N）检测合格；65%/25%压陷比≥3；回弹率≥50%；拉伸强度（等级/151N）≥170kPa；伸长率（等级/151N）≥190%；干热老化后拉伸强度≥160kPa；75%压缩永久变形≤5%；撕裂强度（等级/151N）≥4.5N/cm；恒定负荷反复压陷疲劳性能（BP）≤30%；B1级燃烧性能检测合格。
3、内框架实木锯材，木制件甲醛释放量≤0.05mg/L；含水率8%~13%；木制件外观虫蛀、贯通裂缝、树脂囊、节子、腐朽材、死节、孔洞、夹皮、树脂道、树胶道均未见缺陷。
4、 沙发弹簧：金属件外观性能要求：涂层应无漏喷，锈蚀和脱色、掉色现象，涂层应光滑均匀，色泽一致，应无流挂、疙瘩、皱皮、飞漆等缺陷；涂层中可溶性重金属铅、镉、铬、汞≤2mg/kg；经过人造气氛腐蚀试验：中性盐雾（NSS）、乙酸盐雾（AASS）、铜加速乙酸盐雾（CASS）试验周期均≥70h。起泡等级0（S0）。生锈等级Ri0。开裂等级0（S0）。剥落等级0（S0）。
5、规格：Ф35×H26cm（单个</t>
  </si>
  <si>
    <t>组</t>
  </si>
  <si>
    <t>儿童风格单人沙发</t>
  </si>
  <si>
    <t>1、面材：绒布，检测无异味；甲醛含量≤20mg/kg；染色牢度：耐水色牢度、耐酸汗渍色牢度、耐碱汗渍色牢度、耐干摩擦色牢度不低于3级；PH值6.0至8.5；可分解致癌芳香胺染料≤5mg/kg；可萃取的重金属检测合格；重金属总量铅、镉≤4mg/kg；氯化苯酚 五氯苯酚 (PCP)≤0.03mg/kg；多环芳烃（PAHs） 苯并 [a] 花≤0.05mg/kg；燃烧性能检测合格；耐湿摩擦色牢度不低于5级。                                                                                                                                  
2、 海绵：经检测无刺激性气味、每平方米内弥和裂缝总长小于100mm，最大裂缝小于30mm、颜色均匀，允许轻微杂色黄芯；泡沫塑料密度≥60kg/m³；25%压陷硬度（等级/151N）检测合格；65%/25%压陷比≥3；回弹率≥50%；拉伸强度（等级/151N）≥170kPa；伸长率（等级/151N）≥190%；干热老化后拉伸强度≥160kPa；75%压缩永久变形≤5%；撕裂强度（等级/151N）≥4.5N/cm；恒定负荷反复压陷疲劳性能（BP）≤30%；B1级燃烧性能检测合格。
3、内框架实木锯材，木制件甲醛释放量≤0.05mg/L；含水率8%~13%；木制件外观虫蛀、贯通裂缝、树脂囊、节子、腐朽材、死节、孔洞、夹皮、树脂道、树胶道均未见缺陷。
4、 沙发弹簧：金属件外观性能要求：涂层应无漏喷，锈蚀和脱色、掉色现象，涂层应光滑均匀，色泽一致，应无流挂、疙瘩、皱皮、飞漆等缺陷；涂层中可溶性重金属铅、镉、铬、汞≤2mg/kg；经过人造气氛腐蚀试验：中性盐雾（NSS）、乙酸盐雾（AASS）、铜加速乙酸盐雾（CASS）试验周期均≥70h。起泡等级0（S0）。生锈等级Ri0。开裂等级0（S0）。剥落等级0（S0）。
5、规格：920x820x810mm</t>
  </si>
  <si>
    <t>儿童风格三人沙发</t>
  </si>
  <si>
    <t>1、面材：绒布，检测无异味；甲醛含量≤20mg/kg；染色牢度：耐水色牢度、耐酸汗渍色牢度、耐碱汗渍色牢度、耐干摩擦色牢度不低于3级；PH值6.0至8.5；可分解致癌芳香胺染料≤5mg/kg；可萃取的重金属检测合格；重金属总量铅、镉≤4mg/kg；氯化苯酚 五氯苯酚 (PCP)≤0.03mg/kg；多环芳烃（PAHs） 苯并 [a] 花≤0.05mg/kg；燃烧性能检测合格；耐湿摩擦色牢度不低于5级。                                                                                                                                  
2、 海绵：经检测无刺激性气味、每平方米内弥和裂缝总长小于100mm，最大裂缝小于30mm、颜色均匀，允许轻微杂色黄芯；泡沫塑料密度≥60kg/m³；25%压陷硬度（等级/151N）检测合格；65%/25%压陷比≥3；回弹率≥50%；拉伸强度（等级/151N）≥170kPa；伸长率（等级/151N）≥190%；干热老化后拉伸强度≥160kPa；75%压缩永久变形≤5%；撕裂强度（等级/151N）≥4.5N/cm；恒定负荷反复压陷疲劳性能（BP）≤30%；B1级燃烧性能检测合格。
3、内框架实木锯材，木制件甲醛释放量≤0.05mg/L；含水率8%~13%；木制件外观虫蛀、贯通裂缝、树脂囊、节子、腐朽材、死节、孔洞、夹皮、树脂道、树胶道均未见缺陷。
4、 沙发弹簧：金属件外观性能要求：涂层应无漏喷，锈蚀和脱色、掉色现象，涂层应光滑均匀，色泽一致，应无流挂、疙瘩、皱皮、飞漆等缺陷；涂层中可溶性重金属铅、镉、铬、汞≤2mg/kg；经过人造气氛腐蚀试验：中性盐雾（NSS）、乙酸盐雾（AASS）、铜加速乙酸盐雾（CASS）试验周期均≥70h。起泡等级0（S0）。生锈等级Ri0。开裂等级0（S0）。剥落等级0（S0）。
5、规格：1970x820x810mm</t>
  </si>
  <si>
    <t>儿童风格茶几</t>
  </si>
  <si>
    <t>1、基材：中密度纤维板，外观质量要求无板边缺陷，无压痕；密度（0.65g/cm³-0.8g/cm³）；含水率3%-13%；静曲强度≥26MPa；弹性模量≥2500MPa；吸水厚度膨胀率（不低于48h）≤10%;70°C水浸渍处理后静曲强度≥7.5MPa;握螺钉力（板边）≥1350N;握螺钉力（板面）≥1550N；总挥发性有机化合物（TVOC）≤38μg/m³；总挥发性有机化合物（TVOC）释放率≤0.038mg/㎡▪h;烟气毒性等级t0: 达到准安全一级ZA1;60s内焰尖高度Fs≤150mm。
2、水性底漆，甲醛含量≤5mg/kg；苯系物总和含量（限苯、甲苯、二甲苯、乙苯）≤12mg/kg；乙二醇醚及醚醋总和含量≤17mg/kg；涂膜均匀，无流挂、发花、针孔、开裂和剥落等涂膜病态；硬度（擦伤）≥3H；贮存稳定性[(50士2)℃，7d]无异常；耐水性（≥48h）及耐沸水性（≥30min）无异常；耐冻融性不变质；耐醇性 (50%，2h)无异常；附着力（划格间距2mm/级）≤1级；VOC含量水性涂料（含腻子）色漆≤10g/L。
3、水性面漆，甲醛含量≤10mg/kg；VOC含量清漆≤10g/L；多环芳烃总和含量(限萘、蒽)≤200mg/kg；甲醇≤0.3%；卤代烃总和含量≤0.1%；邻苯二甲酸酯总和含量≤0.2%；乙二醇醚及醚醋总和含量≤300mg/kg；苯系物总和含量≤250mg/kg；游离二异氰酸酯总和含量潮（湿）气固化型≤0.4%；耐水性（≥24h）及耐沸水性（≥15min）无异常；耐醇性 (50%，1h)无异常；耐冻融性不变质；附着力（划格间距2mm/级）≤1级。
4、桌面厚度≥50mm。
5、规格：1200*600*450mm</t>
  </si>
  <si>
    <t>定制地毯</t>
  </si>
  <si>
    <t>规格：L180×H100cm
1.采用优质尼龙纱线环保材料，弹性好而且富有光泽，具有很好的耐磨性和脚感，底部带防滑垫。
2.色层分离环形地毯地毯内容丰富多彩，可让小朋友在游戏中学会认知，在课室的区角摆放中增添色彩。
3、规格：L180×H100c椭圆形</t>
  </si>
  <si>
    <t>独角兽摇摇马</t>
  </si>
  <si>
    <t>1、材质：PE
2、规格：包装尺寸：约18.1x66.8x76.2cm</t>
  </si>
  <si>
    <t>趣味戏球运动场</t>
  </si>
  <si>
    <t>1、材质：PE，
2、内含：戏球运动场X1、小球X10，
3、规格：包装尺寸：约41.3x97.2x52.1cm</t>
  </si>
  <si>
    <t>迷你旋转陀螺</t>
  </si>
  <si>
    <t>1、材质：HDPE，
2、规格：尺寸：直径约：68cm，高度约：26.5cm</t>
  </si>
  <si>
    <t>打锤游戏</t>
  </si>
  <si>
    <t>1、材质：ABS，
2、内含：鼬鼠X4、鼬鼠台X1、锤子X1，内含四只不同表情的鼬鼠、鼬鼠台和一只锤子。
3、规格：包装尺寸：约26*14*18cm</t>
  </si>
  <si>
    <t>磁性抓蝴蝶</t>
  </si>
  <si>
    <t>1、材质：木制，
2、内含：木板X1、小虫X10、钓竿X1，
3、规格：包装尺寸：约21.3×0.9×29.5cm</t>
  </si>
  <si>
    <t>镜面积木</t>
  </si>
  <si>
    <t>1、材质：塑料,
2、内含：镜面积木x10,大而厚的镜面积木，
3、规格：包装尺寸：约38x25x9cm</t>
  </si>
  <si>
    <t>磁力魔块</t>
  </si>
  <si>
    <t>1、材质： 塑料、磁铁，
2、内含：磁力块x35、操作卡x5。
3、规格：包装尺寸：约：26*23.3*10.5cm</t>
  </si>
  <si>
    <t>轮子水管</t>
  </si>
  <si>
    <t>1、材质：塑料
2、,内含：红色轮子4个，黄色直管10个，黄色弯管10个，绿色直管10个，绿色弯管10个，紫色十字4个，紫色T字4个，橙色十字4个，橙色T字4个。
3、规格：包装尺寸：26*23*19cm</t>
  </si>
  <si>
    <t>水管</t>
  </si>
  <si>
    <t>1、材质：塑料
2、内含：黄色直管16个、黄色弯管16个；绿色直管16个 绿色弯管16个；紫色十字4个、紫色T字4个；橙色十字4个、橙色T字4个。黄色直管16个、黄色弯管16个；绿色直管16个 绿色弯管16个；紫色十字4个、紫色T字4个；橙色十字4个、橙色T字4个.
3、规格：包装尺寸：26*23*19cm</t>
  </si>
  <si>
    <t>幼儿安全工具箱</t>
  </si>
  <si>
    <t>1、材质：布制，
2、内含：工具箱X1、锤子X1、螺丝刀X1、锯子X1、钉子X1、螺钉X1、积木X2、电钻X1，
3、规格：包装尺寸：约25.5x15.5x28.1cm</t>
  </si>
  <si>
    <t>仿真水果组</t>
  </si>
  <si>
    <t>1、材质：塑料
2、内含：香蕉x1、橙子x1、苹果x2（青、红2个颜色）、桃子x1、柠檬x1、草莓x1、黑布林x1、青梨x1、篮子x1,
3、规格：包装尺寸：约25.5x15.5x28.1cm</t>
  </si>
  <si>
    <t>配对排序小孔雀</t>
  </si>
  <si>
    <t>1、材质：ABS
2、，内含：孔雀X5、羽毛X25，五只颜色鲜艳亮丽的小孔雀，每只身上都有5 根对应颜色的羽毛。帮助幼儿探索颜色、数字，并通过游戏感知分类和对应。
3、规格：包装尺寸：约27.7x20.6x9.9cm</t>
  </si>
  <si>
    <t>堆叠杯9件套</t>
  </si>
  <si>
    <t>1、材质： PP
2、内含：堆叠杯X9，
3、规格：包装尺寸：约25x15x8.5cm</t>
  </si>
  <si>
    <t>几何形状配对</t>
  </si>
  <si>
    <t>1、材质：木制，
2、内含：底座*1、几何形状积木块*10。
3、规格：包装尺寸：约：35*7.5*4.5cm</t>
  </si>
  <si>
    <t>森林动物-嵌套触觉板</t>
  </si>
  <si>
    <t>1、材质：木制
2、内含：森林动物-嵌套触觉板*1（5PCS）。
3、规格：包装尺寸：约：30*22*1.75cm</t>
  </si>
  <si>
    <t>毛毛虫齿轮游戏</t>
  </si>
  <si>
    <t>1、材质：木制、PP
2、内含：底板X1、齿轮X6，
3、规格：包装尺寸：约15×4.4×36.1cm</t>
  </si>
  <si>
    <t>海浪鼓套装6件组</t>
  </si>
  <si>
    <t>材质：环保塑料，包装尺寸：约：44.4*26*7.2cm，内含：沙锤X2、雨声器X1、响板X2、海浪鼓X1，</t>
  </si>
  <si>
    <t>小把手嵌套拼图-动物</t>
  </si>
  <si>
    <t>材质：木制，包装尺寸：约：21.7*21.7*2.5cm，共2款，内含：小把手嵌套拼图-农场动物*1，小把手嵌套拼图-野生动物*1。</t>
  </si>
  <si>
    <t>声音积木-丛林动物</t>
  </si>
  <si>
    <t>材质：木制，包装尺寸：约22×1.7×30cm，内含：木板X1、动物X8。
不含AAA电池。</t>
  </si>
  <si>
    <t>墙板游戏-感官触觉</t>
  </si>
  <si>
    <t>材质：木制、塑料、皮革，尺寸：约80×60x3cm，内含：墙板游戏X1</t>
  </si>
  <si>
    <t>感统组合独木桥七件套</t>
  </si>
  <si>
    <t>规格：L389×W180×H60cm
1、工艺设计：
（1）积木拼搭形式设计，由3个斜坡道、1个阶梯、1个独木桥组合、1个钻洞组合、1个平台部分组成。
（2）适用于1~3岁幼儿使用，可自由组合，增加趣味性，多种功能组合，具有走、爬、攀、登、滑、钻锻炼功能，满足幼儿活动锻炼、玩耍需求，锻炼四肢协调能力，促进不同月龄大小幼儿重点动作的发展。
2、材质用料：
（1）皮质：采用厚度1.5mm聚氨酯合成革超柔皮质，触感轻柔，绿色环保，耐磨耐用，
（2）海绵：密度≥30kg/m³，回弹性强，不易变形</t>
  </si>
  <si>
    <t>数字圆形皮质软垫（1-40）</t>
  </si>
  <si>
    <t>规格：Ф30×H2cm（单个圆垫）
1、工艺设计：
（1）亲肤圆垫材质配合数字设计，培养幼儿加深对数字的认识。
（2）所有螺丝位无毛刺不刮手，边角采用圆边/圆角处理以及安全防撞设计，最大程度的避免儿童磕碰伤害，结构稳固，不易倾倒
2、材质用料：
（1）基材：底板采用厚度25mm的环保实木多层板，板材甲醛释放量≤0.05mg/m3，抗菌率≥99%；外观质量、理化性能等符合国家标准；圆棒采用桦木原木。
（2）油漆：收纳架采用环保的水性漆，全封闭涂装工艺，漆面光泽高透，颜色均匀，抗菌率≥99%；经500h以上耐人工气候老化检测结果为粉化0级，涂膜无起泡、无剥落、无裂纹。
（3）五金件：采用环保五金；防腐抗锈，经中性盐雾测试无生锈、无气泡、无粉化等腐蚀现象
（4）脚轮：1.5寸TPR静音万向脚轮，轮面光洁，无裂纹、伤痕、毛边等缺陷；金属件表面光滑平整、无锈蚀、毛刺、露底等缺陷。
（5）数字圆垫面料材质：采用厚度1.5mm聚氨酯合成革超柔皮质，触感轻柔，绿色环保，耐磨耐用
（6）数字圆垫填充材质：海绵，密度≥30kg/m³，回弹性强，不易变形，</t>
  </si>
  <si>
    <t>感统树洞组合</t>
  </si>
  <si>
    <t>规格：L247×W105×H120cm
1、工艺设计：
（1）积木拼搭形式设计，由1个斜坡道、1个阶梯、1个钻洞树屋、1个平台部分组成；
（2）适用于1~3岁幼儿使用，可自由组合，适应不同场地，多种功能组合，具有爬、攀、登、钻、蹲锻炼功能，满足幼儿活动锻炼、玩耍需求；
（3）采用美工机喷绘工艺，搭配优质油墨，图案附着力好，生动立体不易褪色。
（4）所有螺丝位无毛刺不刮手，边角采用圆边/圆角处理以及安全防撞设计，最大程度的避免儿童磕碰伤害，结构稳固，不易倾倒，安全缝隙和孔洞均符合《GB28007-2011儿童家具通用技术条件》的要求。
2、材质用料：
（1）基材：采用厚度18mm的环保优质实木多层板，板材甲醛释放量≤0.05mg/m3，抗菌率≥99%，防霉性能测试结果为0%，外观质量、理化性能等符合国家标准。
（2）油漆：采用环保的水性漆，全封闭涂装工艺，漆面光泽高透，颜色均匀，抗菌率≥99%
（3）五金件：采用环保五金，可迁移元素中锑、钡、镉、铅、硒、砷、铬、汞八大金属含量符合GB 6675.4-2014标准要求；防腐抗锈，经中性盐雾测试无生锈、无气泡、无粉化等腐蚀现象
（4）TPR塑料：采用环保无毒材质，优质不易开裂，
（5）油墨：采用环保水性油墨，颜色饱满，无毒无异味，可迁移元素中锑、钡、镉、铅、硒、砷、铬、汞八大金属含量符合GB 6675.4-2014标准要求，挥发性有机化合物(VOCs)符合GB 38507-2020标准要求。
（6）皮质：采用厚度1.5mm聚氨酯合成革超柔皮质，触感轻柔，绿色环保，耐磨耐用，符合QB/T 4045-2010标准要求。
（7）海绵：密度≥30kg/m³，回弹性强，不易变形
（8）篷布：可方便拆洗，采用优质涤纶纤维织造，仿棉麻质感，柔软亲肤，透气性好，环保无毒，</t>
  </si>
  <si>
    <t>四角简约帐篷</t>
  </si>
  <si>
    <t>规格：L120×W120×H145cm
1、工艺设计：
密温馨小帐篷，镂空式窗口，能适用多场景下使用，提高互动性。
2、材质用料：
（1）基材：采用桦木原木，4根，长度1820mm，直径25mm。
（2）帆布：采用环保材质，无毒无味，甲醛释放量符合国家安全标准。</t>
  </si>
  <si>
    <t>交通号志组</t>
  </si>
  <si>
    <t>材质：安全塑料。斑马线约2*0.6m,红绿灯高度约980cm, 包含5个双面交通号志、1个红绿灯号志、1片斑马线。与威力脚踏车搭配，或者其他骑乘车搭配，游戏中学习交通安全与规则，安全环保塑料材质。</t>
  </si>
  <si>
    <t>威力三轮车-中号-黄色</t>
  </si>
  <si>
    <t>尺寸：79x52x60cm；材质：铁件。单人骑乘，后车杆可搭载一站立乘客，有站立防滑垫设计。</t>
  </si>
  <si>
    <t>双人跷跷</t>
  </si>
  <si>
    <t>材质：木制+安全塑料+金属
产品尺寸:180×30×85cm</t>
  </si>
  <si>
    <t>幼儿钢琴</t>
  </si>
  <si>
    <t>1.实木2、规格：幼儿常规</t>
  </si>
  <si>
    <t>钻圈跨栏组合</t>
  </si>
  <si>
    <t>钻圈跨栏组合直接60cm杆长75cm可调节高度</t>
  </si>
  <si>
    <t>多人协助车</t>
  </si>
  <si>
    <t>1、材质：安全塑料2、规格：220*60*50cm</t>
  </si>
  <si>
    <t>辆</t>
  </si>
  <si>
    <t>转转椅</t>
  </si>
  <si>
    <t>1、材质：镀锌管，PE板，
2、整体加工成型后经专业技术人员进行除油、除锈、磷化及抛砂处理，表面喷涂户外环保聚酯粉末，高温固化，表面光滑，抗紫外线能力强，色彩鲜艳，不易脱落，耐腐蚀
3、规格：Φ150*110cm</t>
  </si>
  <si>
    <t>件</t>
  </si>
  <si>
    <t>摇乐
（PE板）</t>
  </si>
  <si>
    <t>1、PE板材质 ，
2、弹簧焊接采用氩弧焊及CO2气体保护焊，整体加工成型后经专业技术人员进行除油、除锈、磷化及抛砂处理，表面喷涂户外环保聚酯粉末，高温固化，表面光滑，抗紫外线能力强，色彩鲜艳，不易脱落，耐腐蚀
3、规格：62*40*75cm可选款</t>
  </si>
  <si>
    <t>摇乐
（滚塑）</t>
  </si>
  <si>
    <t>塑料件
1、材质：线型低密度聚乙烯（LLDPE）工程塑料安全环保，耐侯性好，不易褪色。
2、弹簧焊接采用氩弧焊及CO2气体保护焊，整体加工成型后经专业技术人员进行除油、除锈、磷化及抛砂处理，表面喷涂户外环保聚酯粉末，高温固化，表面光滑，抗紫外线能力强，色彩鲜艳，不易脱落，耐腐蚀
3、规格：83*42*88cm可选款</t>
  </si>
  <si>
    <t>跷跷板
（pe板）</t>
  </si>
  <si>
    <t>1、10*10cm镀锌管，15/19MM.PE板材
2、规格：230*30*79cm可选款</t>
  </si>
  <si>
    <t>秋千1</t>
  </si>
  <si>
    <t>1、支柱材质及尺寸：采用89mm镀锌管，厚度2.0mm、镀锌管；表面处理：酸洗淋化后全部采用保护焊，机械抛光，室外聚酯系喷塑；
2、包塑链条，pu座板。
3、规格：300*130*195cm</t>
  </si>
  <si>
    <t>秋千2</t>
  </si>
  <si>
    <t>办公桌</t>
  </si>
  <si>
    <t>1、基材：中密度纤维板，外观质量要求无板边缺陷，无压痕；密度（0.65mg/m³-0.8mg/m³）；含水率3%-13%；静曲强度≥26MPa；弹性模量≥2500MPa；吸水厚度膨胀率（48h）≤10%;70°C水浸渍处理后静曲强度≥7.5MPa;握螺钉力（板边）≥1350N;握螺钉力（板面）≥1550N；总挥发性有机化合物（TVOC）≤38μg/m³；总挥发性有机化合物（TVOC）释放率≤0.038mg/㎡▪h;烟气毒性等级t0: 达到准安全一级ZA1;60s内焰尖高度Fs≤150mm。
2、面材：采用木皮，含水率6-16%。甲醛释放量≤0.1mg/L。产品有害物质可接触的实木部件中五氯苯酚(PCP)未检出。耐光色牢度蓝色羊毛布4级，达到灰度2级。
3、白乳胶：总挥发性有机物≤9g/L，游离甲醛≤0.05g/kg，苯、甲苯+二甲苯未检出，黏度≥0.7pa.s，不挥发物≥47%，压缩剪切强度（湿强度≥7MPa），（干强度≥11MPa）；木材污染性合格。
4、写字板面材：PVC仿皮，摩擦色牢度干擦、湿擦、碱性汗液均检测合格；耐光性≥5级；耐折牢度检测后无裂纹；耐磨性CS-10，500g，500r检测后无明显损伤、剥落；撕裂力≥26.8N；气味检测合格；pH≥4；禁用偶氮染料均未检出；可萃取的重金属铅（Pb）、镉（Cd）未检出；皮革中五氯苯酚（PCP）未检出游离甲醛未检出；挥发性有机物（VOC）≤16mg/kg。
5、水性漆，VOC含量≤6g/L，甲醛≤5mg/kg；苯系物总和含量、乙二醇醚及醚酯总和含量、烷基酚聚氧乙烯醚总和含量均未检出；细度≤33um；不挥发物≥38%，耐磨性（750g/1000r)≤0.019g,附着力≤1级，耐干热性、耐湿热性≤2级，搅拌后均匀无硬块，表面硬度≥2H，耐水性、耐碱性、耐污染性均检测合格。
6、五金件：采用专用家具配装组件连接组装，三合一连接件技术要求：通过中性盐雾试验（NSS）法、乙酸盐雾试验法连续喷雾≥200h试验，耐腐蚀等级达到10级；表面涂层可迁移元素均未检出；金属件外观性能无缺陷。
7、桌面厚度≥60mm，其它板材≥15mm。
8、规格：1600*800*760mm</t>
  </si>
  <si>
    <t>办公椅/桌前椅</t>
  </si>
  <si>
    <t>1、面材：超纤皮，甲醛含量、挥发性有机物（VOC）、16种多环芳烃、二甲基甲酰胺、富马酸二甲酯、六价铬均未检出；耐折牢度常温≥20万次、-10℃≥2.5万次表面无裂纹；耐水解性应不开裂不粉化不褪色不脱层；耐磨性≥4级。
2、海绵：经检测无刺激性气味、每平方米内弥和裂缝总长小于100mm，最大裂缝小于30mm、颜色均匀，允许轻微杂色黄芯；泡沫塑料密度≥60kg/m³；25%压陷硬度（等级/151N）检测合格；65%/25%压陷比≥3；回弹率≥50%；拉伸强度（等级/151N）≥170kPa；伸长率（等级/151N）≥190%；干热老化后拉伸强度≥160kPa；75%压缩永久变形≤5%；撕裂强度（等级/151N）≥4.5N/cm；恒定负荷反复压陷疲劳性能（BP）≤30%；B1级燃烧性能检测合格。
3、弓形脚架：端头外形：钢管两端端面应与钢管轴线垂直，切口毛刺应予清除。压扁，扩口，表面质量，室温拉伸；抗拉强度、屈服强度、断后伸长率检测合格；
4、规格：480*480*900mm</t>
  </si>
  <si>
    <t>把</t>
  </si>
  <si>
    <t>会议桌/示教桌</t>
  </si>
  <si>
    <t>1、基材：采用实木颗粒板，实木颗粒板技术要求：含水率7%~13%；吸水厚度膨胀率：24h μᵤ≤8％ 、2h μᵤ≤3.0％。表面胶合强度：≥1.29MPa。板面握螺钉力≥1300N，板边握螺钉力≥930N；静曲强度≥26MPa；弹性模量≥4850MPa。内胶合强度：≥0.50 MPa；防潮性能循环试验后内胶合强度μʟ≥0.30MPa；甲醛释放限量1m³气候箱法E₁≤0.020mg/m³；挥发性有机化合物（72h）苯、甲苯、二甲苯、总挥发性有机化合物（TVOC）均未检出。
2、面材：三聚氰胺饰面纸，挥发物含量6%~9%；预固化度50%~70%；甲醛释放量A级≤0.2mg/L；苯、甲苯、二甲苯、总挥发性有机化合物（TVOC）均未检出。
3、热熔胶：游离甲醛未检出；甲苯、二甲苯、苯均未检出；总挥发性有机物≤3g/L。
4、封边条：可迁移元素（可溶性重金属）铅≤1mg/kg，镉、铬、汞、砷、钡、锑、硒均未检出、；耐干热性无龟裂无鼓泡；耐磨性磨30r后无露底现象；耐开裂性（耐龟裂性）≥2级，耐冷热循环性无龟裂、无鼓泡、无变色、无起皱；甲醛释放量及氯乙烯单体均未检出。
5、钢架：金属喷漆（塑）涂层硬度≥5H，金属喷漆（塑）涂层附着力1级。
6、桌面板材厚度≥25mm，背板厚度≥15mm。
7、配互扣式专用家具配装组件根据摆放需求连接。
8、规格：1800*400*750mm和1400*400*750mm</t>
  </si>
  <si>
    <t>会议椅/示教椅</t>
  </si>
  <si>
    <t>1、面材网布：甲醛含量及可分解致癌芳香胺染料均未检出；pH值6.0~8.5；干摩擦径向纬向均≥4级。
2、海绵：经检测无刺激性气味、每平方米内弥和裂缝总长小于100mm，最大裂缝小于30mm、颜色均匀，允许轻微杂色黄芯；泡沫塑料密度≥60kg/m³；25%压陷硬度（等级/151N）检测合格；65%/25%压陷比≥3；回弹率≥50%；拉伸强度（等级/151N）≥170kPa；伸长率（等级/151N）≥190%；干热老化后拉伸强度≥160kPa；75%压缩永久变形≤5%；撕裂强度（等级/151N）≥4.5N/cm；恒定负荷反复压陷疲劳性能（BP）≤30%；B1级燃烧性能检测合格。
3、钢架：金属喷漆（塑）涂层硬度≥5H，金属喷漆（塑）涂层附着力1级。
4、规格：470*440*850mm</t>
  </si>
  <si>
    <t>可旋转手术凳</t>
  </si>
  <si>
    <r>
      <rPr>
        <sz val="8"/>
        <rFont val="宋体"/>
        <charset val="134"/>
        <scheme val="minor"/>
      </rPr>
      <t>1、面材：超纤皮，甲醛含量、挥发性有机物（VOC）、16种多环芳烃、二甲基甲酰胺、富马酸二甲酯、六价铬均未检出；耐折牢度常温≥20万次、-10℃≥2.5万次表面无裂纹；耐水解性应不开裂不粉化不褪色不脱层；耐磨性≥4级。
2、海绵：经检测无刺激性气味、每平方米内弥和裂缝总长小于100mm，最大裂缝小于30mm、颜色均匀，允许轻微杂色黄芯；泡沫塑料密度≥60kg/m³；25%压陷硬度（等级/151N）检测合格；65%/25%压陷比≥3；回弹率≥50%；拉伸强度（等级/151N）≥170kPa；伸长率（等级/151N）≥190%；干热老化后拉伸强度≥160kPa；75%压缩永久变形≤5%；撕裂强度（等级/151N）≥4.5N/cm；恒定负荷反复压陷疲劳性能（BP）≤30%；B1级燃烧性能检测合格。
3、塑料件特定元素的迁移铬、砷、硒、镉、锑、钡、汞、铅均未检出，塑料外观件无缺陷，塑料邻苯二甲酸酯DBP、BBP、DEHP、DN0P、DINP 、DIDP均未检出。
4、气压棒：密封性能：气弹簧锁定在任意位置，经72h常温储存后，活塞杆未产生位移；耐高低温性能：气弹簧经-30℃和60℃高低温储存，公称力Fa衰减量未大于5%；循环寿命：经耐高低温性能试验的样品，再经≥50000次循环寿命(当行程不大于60mm时，按实际行程；当行程大于60mm时，按60mm行程)试验后，气弹簧公称力Fa的总衰减量未大于13%；座面回转耐久性试验：座椅零部件无断裂或豁裂现象、加载部位无明显变形、座椅结构无松动、试件试验期间不应发出清晰可辨的噪声、升降机构和旋转机构应无失灵、应无螺丝等零配件明显松动以上六项实测结果均符合标准要求。
5、滑轮：塑料重金属可溶性铅，可溶性镉，可溶性铬，可溶性汞均均未检出；塑料件外观：应无裂纹，无明显变形，应无明显缩孔、气泡、杂质、伤痕，外表用塑料件表面应光洁，无划痕，无污溃，无明显色差。
6</t>
    </r>
    <r>
      <rPr>
        <b/>
        <sz val="8"/>
        <rFont val="宋体"/>
        <charset val="134"/>
        <scheme val="minor"/>
      </rPr>
      <t>、规格：标准</t>
    </r>
  </si>
  <si>
    <t>茶水柜</t>
  </si>
  <si>
    <t>1、基材：实木颗粒板，技术要求：含水率7%~13%；吸水厚度膨胀率：24hμᵤ≤8％、2hμᵤ≤3.0％。表面胶合强度：≥1.25MPa。板面握螺钉力≥1300N，板边握螺钉力≥930N；静曲强度≥25MPa；弹性模量≥4800MPa。内胶合强度≥0.50 MPa；防潮性能循环试验后内胶合强度μʟ≥0.30MPa；甲醛释放限量1m³气候箱法E₁≤0.020mg/m³；挥发性有机化合物（72h）苯、甲苯、二甲苯≤2μg/m³、总挥发性有机化合物（TVOC）≤50μg/m³。
2、面材：三聚氰胺板饰面纸，挥发物含量6%~9%；预固化度50%~70%；甲醛释放量A级≤0.2mg/L；挥发性有机化合物（72h）苯、甲苯、二甲苯≤2μg/m³、总挥发性有机化合物（TVOC）≤10μg/m³。
3、热熔胶：游离甲醛≤1.0g/kg；苯≤0.01g/kg；甲苯、二甲苯≤0.05g/kg；总挥发性有机物≤10g/L；二氯甲烷、1,2-二氯乙烷、1,1,2-三氯乙烷、三氯乙烯≤0.1g/kg。
4、封边条，甲醛释放量≤0.05mg/L；可迁移元素（可溶性重金属）铅 、镉、铬 、汞、砷、钡 、锑、硒≤2mg/kg；邻苯二甲酸醋DBP、BBP、DEHP、DNOP、DINP和DIDP的总量≤0.1%；耐磨性磨≥90r后无露底现象；耐光色牢度（灰色样卡）不低于4级。
5、五金件：三合一连接件，通过中性盐雾试验（NSS）法、乙酸盐雾试验法连续喷雾≥200h试验，耐腐蚀等级达到10级；表面涂层可迁移元素锑、砷、钡、镉、铬、铅、汞、硒≤2mg/kg；金属件外观性能无缺陷。
6、五金件：阻尼铰链，通过中性盐雾试验（NSS）、乙酸盐雾试验连续喷雾≥250h，耐腐蚀等级达到10级；表面涂层可迁移元素均未检出；耐久性检测合格；下沉量合格；垂直静载荷（过载）检测合格；水平静载荷（过载）检测合格；操作力耐久性试验后打开力和关闭力≤15N。
7、规格：800*400*800mm</t>
  </si>
  <si>
    <t>铁皮文件柜</t>
  </si>
  <si>
    <t>1、基材：冷轧钢板：金属喷涂层附着力应不低于2级，金属喷漆（塑）涂层耐腐蚀检测≥100h后，检查划道两侧3mm外，应无锈迹、剥落、起皱、变色和失光等现象，断后伸长率≥33%，抗拉强度450~500Mpa，耐腐蚀等级中性盐雾试验（NSS）连续喷雾≥450h，简易10级制定级法不低于7级，乙酸盐雾试验（Ass）连续喷雾≥450h，简易10级制定级法不低于7级。
2、塑粉：色泽均匀，无异物，呈松散粉末状，筛余物(125 μm)全部通过;硬度(擦伤)≥6H；附着力≤1级；耐冲击性 ≥50cm；符合弯曲试验；耐酸性(3%HCl )≥400h无异常；耐湿热性达到1000h无异常；多溴联苯(PBBs)未检出。
3、锁：经中性盐雾试验≥450h试验后耐腐蚀等级达10级、经乙酸盐雾试验≥100h试验后耐腐蚀等级达10级、经＞30000次启、闭后锁具无损坏能正常使用。
4、钢板厚度≥0.6mm。
5、规格：860*400*1800mm（分体柜5个小柜为1组）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</si>
</sst>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;\¥\-#,##0"/>
    <numFmt numFmtId="177" formatCode="0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8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38" fontId="9" fillId="0" borderId="1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theme="4" tint="0.599963377788629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1.png"/><Relationship Id="rId8" Type="http://schemas.openxmlformats.org/officeDocument/2006/relationships/image" Target="media/image10.png"/><Relationship Id="rId7" Type="http://schemas.openxmlformats.org/officeDocument/2006/relationships/image" Target="media/image9.jpeg"/><Relationship Id="rId61" Type="http://schemas.openxmlformats.org/officeDocument/2006/relationships/image" Target="media/image62.jpeg"/><Relationship Id="rId60" Type="http://schemas.openxmlformats.org/officeDocument/2006/relationships/image" Target="media/image61.jpeg"/><Relationship Id="rId6" Type="http://schemas.openxmlformats.org/officeDocument/2006/relationships/image" Target="media/image8.jpeg"/><Relationship Id="rId59" Type="http://schemas.openxmlformats.org/officeDocument/2006/relationships/image" Target="media/image60.jpeg"/><Relationship Id="rId58" Type="http://schemas.openxmlformats.org/officeDocument/2006/relationships/image" Target="media/image1.jpeg"/><Relationship Id="rId57" Type="http://schemas.openxmlformats.org/officeDocument/2006/relationships/image" Target="media/image59.png"/><Relationship Id="rId56" Type="http://schemas.openxmlformats.org/officeDocument/2006/relationships/image" Target="media/image58.jpeg"/><Relationship Id="rId55" Type="http://schemas.openxmlformats.org/officeDocument/2006/relationships/image" Target="media/image57.png"/><Relationship Id="rId54" Type="http://schemas.openxmlformats.org/officeDocument/2006/relationships/image" Target="media/image56.png"/><Relationship Id="rId53" Type="http://schemas.openxmlformats.org/officeDocument/2006/relationships/image" Target="media/image55.png"/><Relationship Id="rId52" Type="http://schemas.openxmlformats.org/officeDocument/2006/relationships/image" Target="media/image54.png"/><Relationship Id="rId51" Type="http://schemas.openxmlformats.org/officeDocument/2006/relationships/image" Target="media/image53.png"/><Relationship Id="rId50" Type="http://schemas.openxmlformats.org/officeDocument/2006/relationships/image" Target="media/image52.png"/><Relationship Id="rId5" Type="http://schemas.openxmlformats.org/officeDocument/2006/relationships/image" Target="media/image7.png"/><Relationship Id="rId49" Type="http://schemas.openxmlformats.org/officeDocument/2006/relationships/image" Target="media/image51.png"/><Relationship Id="rId48" Type="http://schemas.openxmlformats.org/officeDocument/2006/relationships/image" Target="media/image50.png"/><Relationship Id="rId47" Type="http://schemas.openxmlformats.org/officeDocument/2006/relationships/image" Target="media/image49.png"/><Relationship Id="rId46" Type="http://schemas.openxmlformats.org/officeDocument/2006/relationships/image" Target="media/image48.png"/><Relationship Id="rId45" Type="http://schemas.openxmlformats.org/officeDocument/2006/relationships/image" Target="media/image47.png"/><Relationship Id="rId44" Type="http://schemas.openxmlformats.org/officeDocument/2006/relationships/image" Target="media/image46.png"/><Relationship Id="rId43" Type="http://schemas.openxmlformats.org/officeDocument/2006/relationships/image" Target="media/image45.png"/><Relationship Id="rId42" Type="http://schemas.openxmlformats.org/officeDocument/2006/relationships/image" Target="media/image44.png"/><Relationship Id="rId41" Type="http://schemas.openxmlformats.org/officeDocument/2006/relationships/image" Target="media/image43.png"/><Relationship Id="rId40" Type="http://schemas.openxmlformats.org/officeDocument/2006/relationships/image" Target="media/image42.png"/><Relationship Id="rId4" Type="http://schemas.openxmlformats.org/officeDocument/2006/relationships/image" Target="media/image6.jpeg"/><Relationship Id="rId39" Type="http://schemas.openxmlformats.org/officeDocument/2006/relationships/image" Target="media/image41.png"/><Relationship Id="rId38" Type="http://schemas.openxmlformats.org/officeDocument/2006/relationships/image" Target="media/image40.png"/><Relationship Id="rId37" Type="http://schemas.openxmlformats.org/officeDocument/2006/relationships/image" Target="media/image39.png"/><Relationship Id="rId36" Type="http://schemas.openxmlformats.org/officeDocument/2006/relationships/image" Target="media/image38.jpeg"/><Relationship Id="rId35" Type="http://schemas.openxmlformats.org/officeDocument/2006/relationships/image" Target="media/image37.jpeg"/><Relationship Id="rId34" Type="http://schemas.openxmlformats.org/officeDocument/2006/relationships/image" Target="media/image36.jpeg"/><Relationship Id="rId33" Type="http://schemas.openxmlformats.org/officeDocument/2006/relationships/image" Target="media/image35.jpeg"/><Relationship Id="rId32" Type="http://schemas.openxmlformats.org/officeDocument/2006/relationships/image" Target="media/image34.jpeg"/><Relationship Id="rId31" Type="http://schemas.openxmlformats.org/officeDocument/2006/relationships/image" Target="media/image33.jpeg"/><Relationship Id="rId30" Type="http://schemas.openxmlformats.org/officeDocument/2006/relationships/image" Target="media/image32.jpeg"/><Relationship Id="rId3" Type="http://schemas.openxmlformats.org/officeDocument/2006/relationships/image" Target="media/image5.png"/><Relationship Id="rId29" Type="http://schemas.openxmlformats.org/officeDocument/2006/relationships/image" Target="media/image31.jpeg"/><Relationship Id="rId28" Type="http://schemas.openxmlformats.org/officeDocument/2006/relationships/image" Target="media/image30.jpeg"/><Relationship Id="rId27" Type="http://schemas.openxmlformats.org/officeDocument/2006/relationships/image" Target="media/image29.jpeg"/><Relationship Id="rId26" Type="http://schemas.openxmlformats.org/officeDocument/2006/relationships/image" Target="media/image28.jpeg"/><Relationship Id="rId25" Type="http://schemas.openxmlformats.org/officeDocument/2006/relationships/image" Target="media/image27.jpeg"/><Relationship Id="rId24" Type="http://schemas.openxmlformats.org/officeDocument/2006/relationships/image" Target="media/image26.jpeg"/><Relationship Id="rId23" Type="http://schemas.openxmlformats.org/officeDocument/2006/relationships/image" Target="media/image25.jpeg"/><Relationship Id="rId22" Type="http://schemas.openxmlformats.org/officeDocument/2006/relationships/image" Target="media/image24.jpeg"/><Relationship Id="rId21" Type="http://schemas.openxmlformats.org/officeDocument/2006/relationships/image" Target="media/image23.jpeg"/><Relationship Id="rId20" Type="http://schemas.openxmlformats.org/officeDocument/2006/relationships/image" Target="media/image22.jpeg"/><Relationship Id="rId2" Type="http://schemas.openxmlformats.org/officeDocument/2006/relationships/image" Target="media/image4.png"/><Relationship Id="rId19" Type="http://schemas.openxmlformats.org/officeDocument/2006/relationships/image" Target="media/image21.jpeg"/><Relationship Id="rId18" Type="http://schemas.openxmlformats.org/officeDocument/2006/relationships/image" Target="media/image20.jpeg"/><Relationship Id="rId17" Type="http://schemas.openxmlformats.org/officeDocument/2006/relationships/image" Target="media/image19.jpeg"/><Relationship Id="rId16" Type="http://schemas.openxmlformats.org/officeDocument/2006/relationships/image" Target="media/image18.jpeg"/><Relationship Id="rId15" Type="http://schemas.openxmlformats.org/officeDocument/2006/relationships/image" Target="media/image17.png"/><Relationship Id="rId14" Type="http://schemas.openxmlformats.org/officeDocument/2006/relationships/image" Target="media/image16.png"/><Relationship Id="rId13" Type="http://schemas.openxmlformats.org/officeDocument/2006/relationships/image" Target="media/image15.png"/><Relationship Id="rId12" Type="http://schemas.openxmlformats.org/officeDocument/2006/relationships/image" Target="media/image14.png"/><Relationship Id="rId11" Type="http://schemas.openxmlformats.org/officeDocument/2006/relationships/image" Target="media/image13.png"/><Relationship Id="rId10" Type="http://schemas.openxmlformats.org/officeDocument/2006/relationships/image" Target="media/image12.png"/><Relationship Id="rId1" Type="http://schemas.openxmlformats.org/officeDocument/2006/relationships/image" Target="media/image3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189230</xdr:colOff>
      <xdr:row>46</xdr:row>
      <xdr:rowOff>401320</xdr:rowOff>
    </xdr:from>
    <xdr:to>
      <xdr:col>7</xdr:col>
      <xdr:colOff>1089660</xdr:colOff>
      <xdr:row>46</xdr:row>
      <xdr:rowOff>913130</xdr:rowOff>
    </xdr:to>
    <xdr:pic>
      <xdr:nvPicPr>
        <xdr:cNvPr id="32" name="ID_E8562769B5144837A1078C538D354CC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095105" y="49426495"/>
          <a:ext cx="90043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443865</xdr:colOff>
      <xdr:row>53</xdr:row>
      <xdr:rowOff>338455</xdr:rowOff>
    </xdr:from>
    <xdr:to>
      <xdr:col>7</xdr:col>
      <xdr:colOff>723900</xdr:colOff>
      <xdr:row>53</xdr:row>
      <xdr:rowOff>973455</xdr:rowOff>
    </xdr:to>
    <xdr:pic>
      <xdr:nvPicPr>
        <xdr:cNvPr id="39" name="image9.jpg" descr="E:\华森葳主目录册-2023版-90图\SR-21005.jp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349740" y="52544980"/>
          <a:ext cx="280035" cy="461645"/>
        </a:xfrm>
        <a:prstGeom prst="rect">
          <a:avLst/>
        </a:prstGeom>
        <a:ln w="12700" cap="flat">
          <a:noFill/>
          <a:miter lim="4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workbookViewId="0">
      <pane ySplit="2" topLeftCell="A63" activePane="bottomLeft" state="frozen"/>
      <selection/>
      <selection pane="bottomLeft" activeCell="C2" sqref="C2"/>
    </sheetView>
  </sheetViews>
  <sheetFormatPr defaultColWidth="9" defaultRowHeight="13.5"/>
  <cols>
    <col min="1" max="1" width="4.375" customWidth="1"/>
    <col min="2" max="2" width="10" style="1" customWidth="1"/>
    <col min="3" max="3" width="68.25" style="2" customWidth="1"/>
    <col min="4" max="4" width="8.375" style="3" customWidth="1"/>
    <col min="5" max="5" width="7.125" style="3" customWidth="1"/>
    <col min="6" max="6" width="11.125" style="3" customWidth="1"/>
    <col min="7" max="7" width="7.625" style="3" customWidth="1"/>
    <col min="8" max="8" width="22.125" style="3" customWidth="1"/>
    <col min="9" max="9" width="9.05"/>
    <col min="10" max="10" width="12.5"/>
  </cols>
  <sheetData>
    <row r="1" ht="18.75" spans="1:10">
      <c r="A1" s="4" t="s">
        <v>0</v>
      </c>
      <c r="B1" s="5"/>
      <c r="C1" s="6"/>
      <c r="D1" s="4"/>
      <c r="E1" s="4"/>
      <c r="F1" s="4"/>
      <c r="G1" s="4"/>
      <c r="H1" s="4"/>
      <c r="I1" s="26"/>
      <c r="J1" s="26"/>
    </row>
    <row r="2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26"/>
      <c r="J2" s="26"/>
    </row>
    <row r="3" ht="94.5" spans="1:10">
      <c r="A3" s="8">
        <v>1</v>
      </c>
      <c r="B3" s="7" t="s">
        <v>9</v>
      </c>
      <c r="C3" s="9" t="s">
        <v>10</v>
      </c>
      <c r="D3" s="7" t="s">
        <v>11</v>
      </c>
      <c r="E3" s="7">
        <v>40</v>
      </c>
      <c r="F3" s="7">
        <v>280</v>
      </c>
      <c r="G3" s="7">
        <f>E3*F3</f>
        <v>11200</v>
      </c>
      <c r="H3" s="7" t="str">
        <f>_xlfn.DISPIMG("ID_7474A1430BCE471C80D986B021DE2469",1)</f>
        <v>=DISPIMG("ID_7474A1430BCE471C80D986B021DE2469",1)</v>
      </c>
      <c r="I3" s="26"/>
      <c r="J3" s="26"/>
    </row>
    <row r="4" ht="94.5" spans="1:10">
      <c r="A4" s="8">
        <v>2</v>
      </c>
      <c r="B4" s="7" t="s">
        <v>12</v>
      </c>
      <c r="C4" s="10" t="s">
        <v>13</v>
      </c>
      <c r="D4" s="7" t="s">
        <v>11</v>
      </c>
      <c r="E4" s="7">
        <v>10</v>
      </c>
      <c r="F4" s="7">
        <v>1300</v>
      </c>
      <c r="G4" s="7">
        <f t="shared" ref="G3:G11" si="0">E4*F4</f>
        <v>13000</v>
      </c>
      <c r="H4" s="7" t="str">
        <f>_xlfn.DISPIMG("ID_E3FB3354283248608A8304D9D62B5AEC",1)</f>
        <v>=DISPIMG("ID_E3FB3354283248608A8304D9D62B5AEC",1)</v>
      </c>
      <c r="I4" s="26"/>
      <c r="J4" s="26"/>
    </row>
    <row r="5" ht="94.5" spans="1:10">
      <c r="A5" s="8">
        <v>3</v>
      </c>
      <c r="B5" s="7" t="s">
        <v>14</v>
      </c>
      <c r="C5" s="9" t="s">
        <v>15</v>
      </c>
      <c r="D5" s="7" t="s">
        <v>16</v>
      </c>
      <c r="E5" s="7">
        <v>2</v>
      </c>
      <c r="F5" s="7">
        <v>1680</v>
      </c>
      <c r="G5" s="7">
        <f t="shared" si="0"/>
        <v>3360</v>
      </c>
      <c r="H5" s="11" t="str">
        <f>_xlfn.DISPIMG("ID_499B131609F9435D98D7AE7EB9948E99",1)</f>
        <v>=DISPIMG("ID_499B131609F9435D98D7AE7EB9948E99",1)</v>
      </c>
      <c r="I5" s="26"/>
      <c r="J5" s="26"/>
    </row>
    <row r="6" ht="94.5" spans="1:10">
      <c r="A6" s="8">
        <v>4</v>
      </c>
      <c r="B6" s="7" t="s">
        <v>17</v>
      </c>
      <c r="C6" s="9" t="s">
        <v>18</v>
      </c>
      <c r="D6" s="7" t="s">
        <v>16</v>
      </c>
      <c r="E6" s="7">
        <v>2</v>
      </c>
      <c r="F6" s="7">
        <v>2580</v>
      </c>
      <c r="G6" s="7">
        <f t="shared" si="0"/>
        <v>5160</v>
      </c>
      <c r="H6" s="12"/>
      <c r="I6" s="26"/>
      <c r="J6" s="26"/>
    </row>
    <row r="7" ht="94.5" spans="1:10">
      <c r="A7" s="8">
        <v>5</v>
      </c>
      <c r="B7" s="7" t="s">
        <v>19</v>
      </c>
      <c r="C7" s="9" t="s">
        <v>20</v>
      </c>
      <c r="D7" s="7" t="s">
        <v>11</v>
      </c>
      <c r="E7" s="7">
        <v>2</v>
      </c>
      <c r="F7" s="7">
        <v>1380</v>
      </c>
      <c r="G7" s="7">
        <f t="shared" si="0"/>
        <v>2760</v>
      </c>
      <c r="H7" s="7" t="str">
        <f>_xlfn.DISPIMG("ID_29D002948FF54E13BDB222E3D239086B",1)</f>
        <v>=DISPIMG("ID_29D002948FF54E13BDB222E3D239086B",1)</v>
      </c>
      <c r="I7" s="26"/>
      <c r="J7" s="26"/>
    </row>
    <row r="8" ht="94.5" spans="1:10">
      <c r="A8" s="8">
        <v>6</v>
      </c>
      <c r="B8" s="7" t="s">
        <v>21</v>
      </c>
      <c r="C8" s="10" t="s">
        <v>22</v>
      </c>
      <c r="D8" s="7" t="s">
        <v>11</v>
      </c>
      <c r="E8" s="7">
        <v>4</v>
      </c>
      <c r="F8" s="7">
        <v>540</v>
      </c>
      <c r="G8" s="7">
        <f t="shared" si="0"/>
        <v>2160</v>
      </c>
      <c r="H8" s="7" t="str">
        <f>_xlfn.DISPIMG("ID_BD0793682CBB49FD9053A184B6FBE6BE",1)</f>
        <v>=DISPIMG("ID_BD0793682CBB49FD9053A184B6FBE6BE",1)</v>
      </c>
      <c r="I8" s="26"/>
      <c r="J8" s="26"/>
    </row>
    <row r="9" ht="40.5" spans="1:10">
      <c r="A9" s="8">
        <v>7</v>
      </c>
      <c r="B9" s="7" t="s">
        <v>23</v>
      </c>
      <c r="C9" s="10" t="s">
        <v>24</v>
      </c>
      <c r="D9" s="7" t="s">
        <v>11</v>
      </c>
      <c r="E9" s="7">
        <v>40</v>
      </c>
      <c r="F9" s="7">
        <v>80</v>
      </c>
      <c r="G9" s="7">
        <f t="shared" si="0"/>
        <v>3200</v>
      </c>
      <c r="H9" s="7" t="str">
        <f>_xlfn.DISPIMG("ID_D18852B2CF82497C8A8D5E1C9048D85D",1)</f>
        <v>=DISPIMG("ID_D18852B2CF82497C8A8D5E1C9048D85D",1)</v>
      </c>
      <c r="I9" s="26"/>
      <c r="J9" s="26"/>
    </row>
    <row r="10" ht="94.5" spans="1:10">
      <c r="A10" s="8">
        <v>8</v>
      </c>
      <c r="B10" s="7" t="s">
        <v>25</v>
      </c>
      <c r="C10" s="10" t="s">
        <v>26</v>
      </c>
      <c r="D10" s="7" t="s">
        <v>11</v>
      </c>
      <c r="E10" s="7">
        <v>40</v>
      </c>
      <c r="F10" s="7">
        <v>980</v>
      </c>
      <c r="G10" s="7">
        <f t="shared" si="0"/>
        <v>39200</v>
      </c>
      <c r="H10" s="7" t="str">
        <f>_xlfn.DISPIMG("ID_42579F8F14864D68A455AF38A5331DED",1)</f>
        <v>=DISPIMG("ID_42579F8F14864D68A455AF38A5331DED",1)</v>
      </c>
      <c r="I10" s="26"/>
      <c r="J10" s="26"/>
    </row>
    <row r="11" ht="40.5" spans="1:10">
      <c r="A11" s="8">
        <v>9</v>
      </c>
      <c r="B11" s="7" t="s">
        <v>27</v>
      </c>
      <c r="C11" s="10" t="s">
        <v>28</v>
      </c>
      <c r="D11" s="7" t="s">
        <v>29</v>
      </c>
      <c r="E11" s="7">
        <v>40</v>
      </c>
      <c r="F11" s="7">
        <v>160</v>
      </c>
      <c r="G11" s="7">
        <f t="shared" si="0"/>
        <v>6400</v>
      </c>
      <c r="H11" s="7" t="str">
        <f>_xlfn.DISPIMG("ID_ECADF824ABD04439976C4D7B4052CF58",1)</f>
        <v>=DISPIMG("ID_ECADF824ABD04439976C4D7B4052CF58",1)</v>
      </c>
      <c r="I11" s="26"/>
      <c r="J11" s="26"/>
    </row>
    <row r="12" ht="40.5" spans="1:10">
      <c r="A12" s="8">
        <v>10</v>
      </c>
      <c r="B12" s="7" t="s">
        <v>30</v>
      </c>
      <c r="C12" s="10" t="s">
        <v>31</v>
      </c>
      <c r="D12" s="7" t="s">
        <v>16</v>
      </c>
      <c r="E12" s="7">
        <v>40</v>
      </c>
      <c r="F12" s="7">
        <v>25</v>
      </c>
      <c r="G12" s="7">
        <f t="shared" ref="G12:G21" si="1">E12*F12</f>
        <v>1000</v>
      </c>
      <c r="H12" s="7" t="str">
        <f>_xlfn.DISPIMG("ID_C95C53DEAC004C718CF960F945BA5E5A",1)</f>
        <v>=DISPIMG("ID_C95C53DEAC004C718CF960F945BA5E5A",1)</v>
      </c>
      <c r="I12" s="26"/>
      <c r="J12" s="26"/>
    </row>
    <row r="13" ht="73.5" spans="1:10">
      <c r="A13" s="8">
        <v>11</v>
      </c>
      <c r="B13" s="7" t="s">
        <v>32</v>
      </c>
      <c r="C13" s="10" t="s">
        <v>33</v>
      </c>
      <c r="D13" s="7" t="s">
        <v>16</v>
      </c>
      <c r="E13" s="7">
        <v>8</v>
      </c>
      <c r="F13" s="7">
        <v>60</v>
      </c>
      <c r="G13" s="7">
        <f t="shared" si="1"/>
        <v>480</v>
      </c>
      <c r="H13" s="7" t="str">
        <f>_xlfn.DISPIMG("ID_3F536A3E3EDE439DAA70D8639EA277B1",1)</f>
        <v>=DISPIMG("ID_3F536A3E3EDE439DAA70D8639EA277B1",1)</v>
      </c>
      <c r="I13" s="26"/>
      <c r="J13" s="26"/>
    </row>
    <row r="14" ht="273" spans="1:10">
      <c r="A14" s="8">
        <v>12</v>
      </c>
      <c r="B14" s="7" t="s">
        <v>34</v>
      </c>
      <c r="C14" s="10" t="s">
        <v>35</v>
      </c>
      <c r="D14" s="7" t="s">
        <v>16</v>
      </c>
      <c r="E14" s="7">
        <v>2</v>
      </c>
      <c r="F14" s="7">
        <v>480</v>
      </c>
      <c r="G14" s="7">
        <f t="shared" si="1"/>
        <v>960</v>
      </c>
      <c r="H14" s="7" t="str">
        <f>_xlfn.DISPIMG("ID_FD96A78B107B4511A3BA56CF3B744EFA",1)</f>
        <v>=DISPIMG("ID_FD96A78B107B4511A3BA56CF3B744EFA",1)</v>
      </c>
      <c r="I14" s="26"/>
      <c r="J14" s="26"/>
    </row>
    <row r="15" ht="283.5" spans="1:10">
      <c r="A15" s="8">
        <v>13</v>
      </c>
      <c r="B15" s="7" t="s">
        <v>36</v>
      </c>
      <c r="C15" s="10" t="s">
        <v>37</v>
      </c>
      <c r="D15" s="7" t="s">
        <v>16</v>
      </c>
      <c r="E15" s="7">
        <v>4</v>
      </c>
      <c r="F15" s="7">
        <v>780</v>
      </c>
      <c r="G15" s="7">
        <f t="shared" si="1"/>
        <v>3120</v>
      </c>
      <c r="H15" s="7" t="str">
        <f>_xlfn.DISPIMG("ID_92CDDB20689F491695B9D3AF3B6CF7FA",1)</f>
        <v>=DISPIMG("ID_92CDDB20689F491695B9D3AF3B6CF7FA",1)</v>
      </c>
      <c r="I15" s="26"/>
      <c r="J15" s="26"/>
    </row>
    <row r="16" ht="105" spans="1:10">
      <c r="A16" s="8">
        <v>14</v>
      </c>
      <c r="B16" s="7" t="s">
        <v>38</v>
      </c>
      <c r="C16" s="10" t="s">
        <v>39</v>
      </c>
      <c r="D16" s="7" t="s">
        <v>16</v>
      </c>
      <c r="E16" s="7">
        <v>4</v>
      </c>
      <c r="F16" s="7">
        <v>2580</v>
      </c>
      <c r="G16" s="7">
        <f t="shared" si="1"/>
        <v>10320</v>
      </c>
      <c r="H16" s="7" t="str">
        <f>_xlfn.DISPIMG("ID_243129AE876240C1913477B2623379C8",1)</f>
        <v>=DISPIMG("ID_243129AE876240C1913477B2623379C8",1)</v>
      </c>
      <c r="I16" s="26"/>
      <c r="J16" s="26"/>
    </row>
    <row r="17" ht="199.5" spans="1:10">
      <c r="A17" s="8">
        <v>15</v>
      </c>
      <c r="B17" s="7" t="s">
        <v>40</v>
      </c>
      <c r="C17" s="10" t="s">
        <v>41</v>
      </c>
      <c r="D17" s="7" t="s">
        <v>42</v>
      </c>
      <c r="E17" s="7">
        <v>4</v>
      </c>
      <c r="F17" s="7">
        <v>580</v>
      </c>
      <c r="G17" s="7">
        <f t="shared" si="1"/>
        <v>2320</v>
      </c>
      <c r="H17" s="7" t="str">
        <f>_xlfn.DISPIMG("ID_19AD98B472144C2E833C14D84160E959",1)</f>
        <v>=DISPIMG("ID_19AD98B472144C2E833C14D84160E959",1)</v>
      </c>
      <c r="I17" s="26"/>
      <c r="J17" s="26"/>
    </row>
    <row r="18" ht="199.5" spans="1:10">
      <c r="A18" s="8">
        <v>16</v>
      </c>
      <c r="B18" s="7" t="s">
        <v>43</v>
      </c>
      <c r="C18" s="10" t="s">
        <v>44</v>
      </c>
      <c r="D18" s="7" t="s">
        <v>11</v>
      </c>
      <c r="E18" s="7">
        <v>2</v>
      </c>
      <c r="F18" s="7">
        <v>2280</v>
      </c>
      <c r="G18" s="7">
        <f t="shared" si="1"/>
        <v>4560</v>
      </c>
      <c r="H18" s="7" t="str">
        <f>_xlfn.DISPIMG("ID_3ED23D6F0C864FAEBEEF2A23DC5E6ABB",1)</f>
        <v>=DISPIMG("ID_3ED23D6F0C864FAEBEEF2A23DC5E6ABB",1)</v>
      </c>
      <c r="I18" s="26"/>
      <c r="J18" s="26"/>
    </row>
    <row r="19" ht="199.5" spans="1:10">
      <c r="A19" s="8">
        <v>17</v>
      </c>
      <c r="B19" s="7" t="s">
        <v>45</v>
      </c>
      <c r="C19" s="10" t="s">
        <v>46</v>
      </c>
      <c r="D19" s="7" t="s">
        <v>11</v>
      </c>
      <c r="E19" s="7">
        <v>2</v>
      </c>
      <c r="F19" s="7">
        <v>5860</v>
      </c>
      <c r="G19" s="7">
        <f t="shared" si="1"/>
        <v>11720</v>
      </c>
      <c r="H19" s="13" t="str">
        <f>_xlfn.DISPIMG("ID_92C235EF61ED4D52AD5E52FBEF2D20BE",1)</f>
        <v>=DISPIMG("ID_92C235EF61ED4D52AD5E52FBEF2D20BE",1)</v>
      </c>
      <c r="I19" s="26"/>
      <c r="J19" s="26"/>
    </row>
    <row r="20" ht="189" spans="1:10">
      <c r="A20" s="8">
        <v>18</v>
      </c>
      <c r="B20" s="7" t="s">
        <v>47</v>
      </c>
      <c r="C20" s="10" t="s">
        <v>48</v>
      </c>
      <c r="D20" s="7" t="s">
        <v>11</v>
      </c>
      <c r="E20" s="7">
        <v>2</v>
      </c>
      <c r="F20" s="7">
        <v>1680</v>
      </c>
      <c r="G20" s="7">
        <f t="shared" si="1"/>
        <v>3360</v>
      </c>
      <c r="H20" s="13" t="str">
        <f>_xlfn.DISPIMG("ID_BD709EAE933047C28ABA5DF2B281213C",1)</f>
        <v>=DISPIMG("ID_BD709EAE933047C28ABA5DF2B281213C",1)</v>
      </c>
      <c r="I20" s="26"/>
      <c r="J20" s="26"/>
    </row>
    <row r="21" ht="63" spans="1:10">
      <c r="A21" s="8">
        <v>19</v>
      </c>
      <c r="B21" s="7" t="s">
        <v>49</v>
      </c>
      <c r="C21" s="10" t="s">
        <v>50</v>
      </c>
      <c r="D21" s="7" t="s">
        <v>11</v>
      </c>
      <c r="E21" s="7">
        <v>4</v>
      </c>
      <c r="F21" s="7">
        <v>180</v>
      </c>
      <c r="G21" s="7">
        <f t="shared" si="1"/>
        <v>720</v>
      </c>
      <c r="H21" s="13" t="str">
        <f>_xlfn.DISPIMG("ID_9140A87690854051BC66591681A21B6C",1)</f>
        <v>=DISPIMG("ID_9140A87690854051BC66591681A21B6C",1)</v>
      </c>
      <c r="I21" s="26"/>
      <c r="J21" s="26"/>
    </row>
    <row r="22" ht="40.5" spans="1:10">
      <c r="A22" s="8">
        <v>20</v>
      </c>
      <c r="B22" s="14" t="s">
        <v>51</v>
      </c>
      <c r="C22" s="15" t="s">
        <v>52</v>
      </c>
      <c r="D22" s="14" t="s">
        <v>16</v>
      </c>
      <c r="E22" s="14">
        <v>4</v>
      </c>
      <c r="F22" s="7">
        <v>1538</v>
      </c>
      <c r="G22" s="7">
        <f t="shared" ref="G22:G57" si="2">E22*F22</f>
        <v>6152</v>
      </c>
      <c r="H22" s="14" t="str">
        <f>_xlfn.DISPIMG("ID_5C167BD7089B411B8826FCA93FCE402C",1)</f>
        <v>=DISPIMG("ID_5C167BD7089B411B8826FCA93FCE402C",1)</v>
      </c>
      <c r="I22" s="26"/>
      <c r="J22" s="26"/>
    </row>
    <row r="23" ht="40.5" spans="1:10">
      <c r="A23" s="8">
        <v>21</v>
      </c>
      <c r="B23" s="14" t="s">
        <v>53</v>
      </c>
      <c r="C23" s="15" t="s">
        <v>54</v>
      </c>
      <c r="D23" s="14" t="s">
        <v>16</v>
      </c>
      <c r="E23" s="14">
        <v>4</v>
      </c>
      <c r="F23" s="7">
        <v>3420</v>
      </c>
      <c r="G23" s="7">
        <f t="shared" si="2"/>
        <v>13680</v>
      </c>
      <c r="H23" s="14" t="str">
        <f>_xlfn.DISPIMG("ID_2692C0C02C4F41B48499465C50071EF5",1)</f>
        <v>=DISPIMG("ID_2692C0C02C4F41B48499465C50071EF5",1)</v>
      </c>
      <c r="I23" s="26"/>
      <c r="J23" s="26"/>
    </row>
    <row r="24" ht="40.5" spans="1:10">
      <c r="A24" s="8">
        <v>22</v>
      </c>
      <c r="B24" s="14" t="s">
        <v>55</v>
      </c>
      <c r="C24" s="15" t="s">
        <v>56</v>
      </c>
      <c r="D24" s="14" t="s">
        <v>16</v>
      </c>
      <c r="E24" s="14">
        <v>4</v>
      </c>
      <c r="F24" s="7">
        <v>832</v>
      </c>
      <c r="G24" s="7">
        <f t="shared" si="2"/>
        <v>3328</v>
      </c>
      <c r="H24" s="14" t="str">
        <f>_xlfn.DISPIMG("ID_1661829BADF34E4AB92919FB22A0E326",1)</f>
        <v>=DISPIMG("ID_1661829BADF34E4AB92919FB22A0E326",1)</v>
      </c>
      <c r="I24" s="26"/>
      <c r="J24" s="26"/>
    </row>
    <row r="25" ht="40.5" spans="1:10">
      <c r="A25" s="8">
        <v>23</v>
      </c>
      <c r="B25" s="14" t="s">
        <v>57</v>
      </c>
      <c r="C25" s="15" t="s">
        <v>58</v>
      </c>
      <c r="D25" s="14" t="s">
        <v>16</v>
      </c>
      <c r="E25" s="14">
        <v>10</v>
      </c>
      <c r="F25" s="7">
        <v>328</v>
      </c>
      <c r="G25" s="7">
        <f t="shared" si="2"/>
        <v>3280</v>
      </c>
      <c r="H25" s="14" t="str">
        <f>_xlfn.DISPIMG("ID_1AAC811931B7404F91627650E6F2A224",1)</f>
        <v>=DISPIMG("ID_1AAC811931B7404F91627650E6F2A224",1)</v>
      </c>
      <c r="I25" s="26"/>
      <c r="J25" s="26"/>
    </row>
    <row r="26" ht="40.5" spans="1:10">
      <c r="A26" s="8">
        <v>24</v>
      </c>
      <c r="B26" s="14" t="s">
        <v>59</v>
      </c>
      <c r="C26" s="15" t="s">
        <v>60</v>
      </c>
      <c r="D26" s="14" t="s">
        <v>16</v>
      </c>
      <c r="E26" s="14">
        <v>10</v>
      </c>
      <c r="F26" s="7">
        <v>168</v>
      </c>
      <c r="G26" s="7">
        <f t="shared" si="2"/>
        <v>1680</v>
      </c>
      <c r="H26" s="14" t="str">
        <f>_xlfn.DISPIMG("ID_E20B956CDE104B69AC75445169E1D725",1)</f>
        <v>=DISPIMG("ID_E20B956CDE104B69AC75445169E1D725",1)</v>
      </c>
      <c r="I26" s="26"/>
      <c r="J26" s="26"/>
    </row>
    <row r="27" ht="40.5" spans="1:10">
      <c r="A27" s="8">
        <v>25</v>
      </c>
      <c r="B27" s="14" t="s">
        <v>61</v>
      </c>
      <c r="C27" s="15" t="s">
        <v>62</v>
      </c>
      <c r="D27" s="14" t="s">
        <v>29</v>
      </c>
      <c r="E27" s="14">
        <v>4</v>
      </c>
      <c r="F27" s="7">
        <v>2520</v>
      </c>
      <c r="G27" s="7">
        <f t="shared" si="2"/>
        <v>10080</v>
      </c>
      <c r="H27" s="14" t="str">
        <f>_xlfn.DISPIMG("ID_BEEE372203F0407793D18E80042AAC56",1)</f>
        <v>=DISPIMG("ID_BEEE372203F0407793D18E80042AAC56",1)</v>
      </c>
      <c r="I27" s="26"/>
      <c r="J27" s="26"/>
    </row>
    <row r="28" ht="40.5" spans="1:10">
      <c r="A28" s="8">
        <v>26</v>
      </c>
      <c r="B28" s="14" t="s">
        <v>63</v>
      </c>
      <c r="C28" s="15" t="s">
        <v>64</v>
      </c>
      <c r="D28" s="14" t="s">
        <v>29</v>
      </c>
      <c r="E28" s="14">
        <v>4</v>
      </c>
      <c r="F28" s="7">
        <v>832</v>
      </c>
      <c r="G28" s="7">
        <f t="shared" si="2"/>
        <v>3328</v>
      </c>
      <c r="H28" s="14" t="str">
        <f>_xlfn.DISPIMG("ID_21A360224E614EFDA120654BE1B04D82",1)</f>
        <v>=DISPIMG("ID_21A360224E614EFDA120654BE1B04D82",1)</v>
      </c>
      <c r="I28" s="26"/>
      <c r="J28" s="26"/>
    </row>
    <row r="29" ht="42" spans="1:10">
      <c r="A29" s="8">
        <v>27</v>
      </c>
      <c r="B29" s="14" t="s">
        <v>65</v>
      </c>
      <c r="C29" s="15" t="s">
        <v>66</v>
      </c>
      <c r="D29" s="14" t="s">
        <v>29</v>
      </c>
      <c r="E29" s="14">
        <v>4</v>
      </c>
      <c r="F29" s="7">
        <v>202</v>
      </c>
      <c r="G29" s="7">
        <f t="shared" si="2"/>
        <v>808</v>
      </c>
      <c r="H29" s="14" t="str">
        <f>_xlfn.DISPIMG("ID_F9553D641FD540FE8200CDA3B1365AC2",1)</f>
        <v>=DISPIMG("ID_F9553D641FD540FE8200CDA3B1365AC2",1)</v>
      </c>
      <c r="I29" s="26"/>
      <c r="J29" s="26"/>
    </row>
    <row r="30" ht="52.5" spans="1:10">
      <c r="A30" s="8">
        <v>28</v>
      </c>
      <c r="B30" s="14" t="s">
        <v>67</v>
      </c>
      <c r="C30" s="15" t="s">
        <v>68</v>
      </c>
      <c r="D30" s="14" t="s">
        <v>29</v>
      </c>
      <c r="E30" s="14">
        <v>4</v>
      </c>
      <c r="F30" s="7">
        <v>268</v>
      </c>
      <c r="G30" s="7">
        <f t="shared" si="2"/>
        <v>1072</v>
      </c>
      <c r="H30" s="14" t="str">
        <f>_xlfn.DISPIMG("ID_B2B2B0227CBF46B98756E9943E178138",1)</f>
        <v>=DISPIMG("ID_B2B2B0227CBF46B98756E9943E178138",1)</v>
      </c>
      <c r="I30" s="26"/>
      <c r="J30" s="26"/>
    </row>
    <row r="31" ht="40.5" spans="1:10">
      <c r="A31" s="8">
        <v>29</v>
      </c>
      <c r="B31" s="14" t="s">
        <v>69</v>
      </c>
      <c r="C31" s="15" t="s">
        <v>70</v>
      </c>
      <c r="D31" s="14" t="s">
        <v>29</v>
      </c>
      <c r="E31" s="14">
        <v>4</v>
      </c>
      <c r="F31" s="7">
        <v>175</v>
      </c>
      <c r="G31" s="7">
        <f t="shared" si="2"/>
        <v>700</v>
      </c>
      <c r="H31" s="14" t="str">
        <f>_xlfn.DISPIMG("ID_D115B890CAB1452E8464484BABD7C983",1)</f>
        <v>=DISPIMG("ID_D115B890CAB1452E8464484BABD7C983",1)</v>
      </c>
      <c r="I31" s="26"/>
      <c r="J31" s="26"/>
    </row>
    <row r="32" ht="42" spans="1:10">
      <c r="A32" s="8">
        <v>30</v>
      </c>
      <c r="B32" s="14" t="s">
        <v>71</v>
      </c>
      <c r="C32" s="15" t="s">
        <v>72</v>
      </c>
      <c r="D32" s="14" t="s">
        <v>29</v>
      </c>
      <c r="E32" s="14">
        <v>4</v>
      </c>
      <c r="F32" s="7">
        <v>385</v>
      </c>
      <c r="G32" s="7">
        <f t="shared" si="2"/>
        <v>1540</v>
      </c>
      <c r="H32" s="14" t="str">
        <f>_xlfn.DISPIMG("ID_950FD575B036494D87D2F90C651C3661",1)</f>
        <v>=DISPIMG("ID_950FD575B036494D87D2F90C651C3661",1)</v>
      </c>
      <c r="I32" s="26"/>
      <c r="J32" s="26"/>
    </row>
    <row r="33" ht="42" spans="1:10">
      <c r="A33" s="8">
        <v>31</v>
      </c>
      <c r="B33" s="14" t="s">
        <v>73</v>
      </c>
      <c r="C33" s="15" t="s">
        <v>74</v>
      </c>
      <c r="D33" s="14" t="s">
        <v>29</v>
      </c>
      <c r="E33" s="14">
        <v>4</v>
      </c>
      <c r="F33" s="7">
        <v>1188</v>
      </c>
      <c r="G33" s="7">
        <f t="shared" si="2"/>
        <v>4752</v>
      </c>
      <c r="H33" s="14" t="str">
        <f>_xlfn.DISPIMG("ID_59A3643579334612A07E24AB8C5CAEAC",1)</f>
        <v>=DISPIMG("ID_59A3643579334612A07E24AB8C5CAEAC",1)</v>
      </c>
      <c r="I33" s="26"/>
      <c r="J33" s="26"/>
    </row>
    <row r="34" ht="40.5" spans="1:10">
      <c r="A34" s="8">
        <v>32</v>
      </c>
      <c r="B34" s="14" t="s">
        <v>75</v>
      </c>
      <c r="C34" s="15" t="s">
        <v>76</v>
      </c>
      <c r="D34" s="14" t="s">
        <v>29</v>
      </c>
      <c r="E34" s="14">
        <v>4</v>
      </c>
      <c r="F34" s="7">
        <v>108</v>
      </c>
      <c r="G34" s="7">
        <f t="shared" si="2"/>
        <v>432</v>
      </c>
      <c r="H34" s="14" t="str">
        <f>_xlfn.DISPIMG("ID_9EC05915890C4A7B85B59EAD3800DCD1",1)</f>
        <v>=DISPIMG("ID_9EC05915890C4A7B85B59EAD3800DCD1",1)</v>
      </c>
      <c r="I34" s="26"/>
      <c r="J34" s="26"/>
    </row>
    <row r="35" ht="40.5" spans="1:10">
      <c r="A35" s="8">
        <v>33</v>
      </c>
      <c r="B35" s="14" t="s">
        <v>77</v>
      </c>
      <c r="C35" s="15" t="s">
        <v>78</v>
      </c>
      <c r="D35" s="14" t="s">
        <v>29</v>
      </c>
      <c r="E35" s="14">
        <v>4</v>
      </c>
      <c r="F35" s="7">
        <v>232</v>
      </c>
      <c r="G35" s="7">
        <f t="shared" si="2"/>
        <v>928</v>
      </c>
      <c r="H35" s="14" t="str">
        <f>_xlfn.DISPIMG("ID_A9110302C79E4C74B998485819521E9F",1)</f>
        <v>=DISPIMG("ID_A9110302C79E4C74B998485819521E9F",1)</v>
      </c>
      <c r="I35" s="26"/>
      <c r="J35" s="26"/>
    </row>
    <row r="36" ht="40.5" spans="1:10">
      <c r="A36" s="8">
        <v>34</v>
      </c>
      <c r="B36" s="14" t="s">
        <v>79</v>
      </c>
      <c r="C36" s="15" t="s">
        <v>80</v>
      </c>
      <c r="D36" s="14" t="s">
        <v>29</v>
      </c>
      <c r="E36" s="14">
        <v>4</v>
      </c>
      <c r="F36" s="7">
        <v>218</v>
      </c>
      <c r="G36" s="7">
        <f t="shared" si="2"/>
        <v>872</v>
      </c>
      <c r="H36" s="14" t="str">
        <f>_xlfn.DISPIMG("ID_F9A85ADAE6FF4E9E9B51C0145A9B40A2",1)</f>
        <v>=DISPIMG("ID_F9A85ADAE6FF4E9E9B51C0145A9B40A2",1)</v>
      </c>
      <c r="I36" s="26"/>
      <c r="J36" s="26"/>
    </row>
    <row r="37" ht="40.5" spans="1:10">
      <c r="A37" s="8">
        <v>35</v>
      </c>
      <c r="B37" s="14" t="s">
        <v>81</v>
      </c>
      <c r="C37" s="15" t="s">
        <v>82</v>
      </c>
      <c r="D37" s="14" t="s">
        <v>29</v>
      </c>
      <c r="E37" s="14">
        <v>4</v>
      </c>
      <c r="F37" s="7">
        <v>243</v>
      </c>
      <c r="G37" s="7">
        <f t="shared" si="2"/>
        <v>972</v>
      </c>
      <c r="H37" s="14" t="str">
        <f>_xlfn.DISPIMG("ID_78D24589F0E845659AC107DD98C2AE9D",1)</f>
        <v>=DISPIMG("ID_78D24589F0E845659AC107DD98C2AE9D",1)</v>
      </c>
      <c r="I37" s="26"/>
      <c r="J37" s="26"/>
    </row>
    <row r="38" ht="27" spans="1:10">
      <c r="A38" s="8">
        <v>36</v>
      </c>
      <c r="B38" s="14" t="s">
        <v>83</v>
      </c>
      <c r="C38" s="15" t="s">
        <v>84</v>
      </c>
      <c r="D38" s="14" t="s">
        <v>29</v>
      </c>
      <c r="E38" s="14">
        <v>4</v>
      </c>
      <c r="F38" s="7">
        <v>285</v>
      </c>
      <c r="G38" s="7">
        <f t="shared" si="2"/>
        <v>1140</v>
      </c>
      <c r="H38" s="14" t="str">
        <f>_xlfn.DISPIMG("ID_A3A102B9DF8149CBB747F1062EF4BA37",1)</f>
        <v>=DISPIMG("ID_A3A102B9DF8149CBB747F1062EF4BA37",1)</v>
      </c>
      <c r="I38" s="26"/>
      <c r="J38" s="26"/>
    </row>
    <row r="39" ht="27" spans="1:10">
      <c r="A39" s="8">
        <v>37</v>
      </c>
      <c r="B39" s="14" t="s">
        <v>85</v>
      </c>
      <c r="C39" s="15" t="s">
        <v>86</v>
      </c>
      <c r="D39" s="14" t="s">
        <v>29</v>
      </c>
      <c r="E39" s="14">
        <v>4</v>
      </c>
      <c r="F39" s="7">
        <v>245</v>
      </c>
      <c r="G39" s="7">
        <f t="shared" si="2"/>
        <v>980</v>
      </c>
      <c r="H39" s="14" t="str">
        <f>_xlfn.DISPIMG("ID_B0F6F7744A6244E7A36CB24B4F0F2FDB",1)</f>
        <v>=DISPIMG("ID_B0F6F7744A6244E7A36CB24B4F0F2FDB",1)</v>
      </c>
      <c r="I39" s="26"/>
      <c r="J39" s="26"/>
    </row>
    <row r="40" ht="40.5" spans="1:10">
      <c r="A40" s="8">
        <v>38</v>
      </c>
      <c r="B40" s="14" t="s">
        <v>87</v>
      </c>
      <c r="C40" s="15" t="s">
        <v>88</v>
      </c>
      <c r="D40" s="14" t="s">
        <v>29</v>
      </c>
      <c r="E40" s="14">
        <v>4</v>
      </c>
      <c r="F40" s="7">
        <v>268</v>
      </c>
      <c r="G40" s="7">
        <f t="shared" si="2"/>
        <v>1072</v>
      </c>
      <c r="H40" s="14" t="str">
        <f>_xlfn.DISPIMG("ID_9587F64EDB7E4617AC987725392098E6",1)</f>
        <v>=DISPIMG("ID_9587F64EDB7E4617AC987725392098E6",1)</v>
      </c>
      <c r="I40" s="26"/>
      <c r="J40" s="26"/>
    </row>
    <row r="41" ht="40.5" spans="1:10">
      <c r="A41" s="8">
        <v>39</v>
      </c>
      <c r="B41" s="14" t="s">
        <v>89</v>
      </c>
      <c r="C41" s="15" t="s">
        <v>90</v>
      </c>
      <c r="D41" s="14" t="s">
        <v>29</v>
      </c>
      <c r="E41" s="14">
        <v>4</v>
      </c>
      <c r="F41" s="7">
        <v>1850</v>
      </c>
      <c r="G41" s="7">
        <f t="shared" si="2"/>
        <v>7400</v>
      </c>
      <c r="H41" s="14" t="str">
        <f>_xlfn.DISPIMG("ID_71C1BFAEEFCB44C0A0D263B039BD53F9",1)</f>
        <v>=DISPIMG("ID_71C1BFAEEFCB44C0A0D263B039BD53F9",1)</v>
      </c>
      <c r="I41" s="26"/>
      <c r="J41" s="26"/>
    </row>
    <row r="42" ht="105" spans="1:10">
      <c r="A42" s="8">
        <v>40</v>
      </c>
      <c r="B42" s="16" t="s">
        <v>91</v>
      </c>
      <c r="C42" s="17" t="s">
        <v>92</v>
      </c>
      <c r="D42" s="18" t="s">
        <v>29</v>
      </c>
      <c r="E42" s="13">
        <v>2</v>
      </c>
      <c r="F42" s="7">
        <v>3850</v>
      </c>
      <c r="G42" s="7">
        <f t="shared" si="2"/>
        <v>7700</v>
      </c>
      <c r="H42" s="13" t="str">
        <f>_xlfn.DISPIMG("ID_B316452F57074DC291D7A0D70B2FAA97",1)</f>
        <v>=DISPIMG("ID_B316452F57074DC291D7A0D70B2FAA97",1)</v>
      </c>
      <c r="I42" s="26"/>
      <c r="J42" s="26"/>
    </row>
    <row r="43" ht="189" spans="1:10">
      <c r="A43" s="8">
        <v>41</v>
      </c>
      <c r="B43" s="16" t="s">
        <v>93</v>
      </c>
      <c r="C43" s="17" t="s">
        <v>94</v>
      </c>
      <c r="D43" s="18" t="s">
        <v>29</v>
      </c>
      <c r="E43" s="13">
        <v>2</v>
      </c>
      <c r="F43" s="7">
        <v>2430</v>
      </c>
      <c r="G43" s="7">
        <f t="shared" si="2"/>
        <v>4860</v>
      </c>
      <c r="H43" s="13" t="str">
        <f>_xlfn.DISPIMG("ID_DDA5FC9631B949A89F1CD2BAC13B72D0",1)</f>
        <v>=DISPIMG("ID_DDA5FC9631B949A89F1CD2BAC13B72D0",1)</v>
      </c>
      <c r="I43" s="26"/>
      <c r="J43" s="26"/>
    </row>
    <row r="44" ht="262.5" spans="1:10">
      <c r="A44" s="8">
        <v>42</v>
      </c>
      <c r="B44" s="16" t="s">
        <v>95</v>
      </c>
      <c r="C44" s="17" t="s">
        <v>96</v>
      </c>
      <c r="D44" s="18" t="s">
        <v>29</v>
      </c>
      <c r="E44" s="13">
        <v>2</v>
      </c>
      <c r="F44" s="7">
        <v>15680</v>
      </c>
      <c r="G44" s="7">
        <f t="shared" si="2"/>
        <v>31360</v>
      </c>
      <c r="H44" s="13" t="str">
        <f>_xlfn.DISPIMG("ID_9B55DB6EB8FA454ABEA056C5F4EDF64E",1)</f>
        <v>=DISPIMG("ID_9B55DB6EB8FA454ABEA056C5F4EDF64E",1)</v>
      </c>
      <c r="I44" s="26"/>
      <c r="J44" s="26"/>
    </row>
    <row r="45" ht="63" spans="1:10">
      <c r="A45" s="8">
        <v>43</v>
      </c>
      <c r="B45" s="14" t="s">
        <v>97</v>
      </c>
      <c r="C45" s="17" t="s">
        <v>98</v>
      </c>
      <c r="D45" s="14" t="s">
        <v>16</v>
      </c>
      <c r="E45" s="14">
        <v>6</v>
      </c>
      <c r="F45" s="7">
        <v>168</v>
      </c>
      <c r="G45" s="7">
        <f t="shared" si="2"/>
        <v>1008</v>
      </c>
      <c r="H45" s="13" t="str">
        <f>_xlfn.DISPIMG("ID_A8E92D423EB1406CB018CE0714602E12",1)</f>
        <v>=DISPIMG("ID_A8E92D423EB1406CB018CE0714602E12",1)</v>
      </c>
      <c r="I45" s="26"/>
      <c r="J45" s="26"/>
    </row>
    <row r="46" ht="40.5" spans="1:10">
      <c r="A46" s="8">
        <v>44</v>
      </c>
      <c r="B46" s="14" t="s">
        <v>99</v>
      </c>
      <c r="C46" s="19" t="s">
        <v>100</v>
      </c>
      <c r="D46" s="14" t="s">
        <v>29</v>
      </c>
      <c r="E46" s="14">
        <v>2</v>
      </c>
      <c r="F46" s="7">
        <v>868</v>
      </c>
      <c r="G46" s="7">
        <f t="shared" si="2"/>
        <v>1736</v>
      </c>
      <c r="H46" s="14" t="str">
        <f>_xlfn.DISPIMG("ID_624B5891F2584C93989A8B0C69BD8867",1)</f>
        <v>=DISPIMG("ID_624B5891F2584C93989A8B0C69BD8867",1)</v>
      </c>
      <c r="I46" s="26"/>
      <c r="J46" s="26"/>
    </row>
    <row r="47" ht="40.5" spans="1:10">
      <c r="A47" s="8">
        <v>45</v>
      </c>
      <c r="B47" s="16" t="s">
        <v>101</v>
      </c>
      <c r="C47" s="19" t="s">
        <v>102</v>
      </c>
      <c r="D47" s="14" t="s">
        <v>16</v>
      </c>
      <c r="E47" s="14">
        <v>10</v>
      </c>
      <c r="F47" s="7">
        <v>618</v>
      </c>
      <c r="G47" s="7">
        <f t="shared" si="2"/>
        <v>6180</v>
      </c>
      <c r="H47" s="14" t="str">
        <f>_xlfn.DISPIMG("ID_770912B24C2F41139ADCFD1454B3A468",1)</f>
        <v>=DISPIMG("ID_770912B24C2F41139ADCFD1454B3A468",1)</v>
      </c>
      <c r="I47" s="26"/>
      <c r="J47" s="26"/>
    </row>
    <row r="48" ht="40.5" spans="1:10">
      <c r="A48" s="8">
        <v>46</v>
      </c>
      <c r="B48" s="16" t="s">
        <v>103</v>
      </c>
      <c r="C48" s="19" t="s">
        <v>104</v>
      </c>
      <c r="D48" s="14" t="s">
        <v>16</v>
      </c>
      <c r="E48" s="14">
        <v>2</v>
      </c>
      <c r="F48" s="7">
        <v>2860</v>
      </c>
      <c r="G48" s="7">
        <f t="shared" si="2"/>
        <v>5720</v>
      </c>
      <c r="H48" s="14" t="str">
        <f>_xlfn.DISPIMG("ID_384BDE611F38488EA08C03DA34B03295",1)</f>
        <v>=DISPIMG("ID_384BDE611F38488EA08C03DA34B03295",1)</v>
      </c>
      <c r="I48" s="26"/>
      <c r="J48" s="26"/>
    </row>
    <row r="49" ht="24" spans="1:10">
      <c r="A49" s="8">
        <v>47</v>
      </c>
      <c r="B49" s="14" t="s">
        <v>105</v>
      </c>
      <c r="C49" s="19" t="s">
        <v>106</v>
      </c>
      <c r="D49" s="13" t="s">
        <v>16</v>
      </c>
      <c r="E49" s="20">
        <v>2</v>
      </c>
      <c r="F49" s="7">
        <v>860</v>
      </c>
      <c r="G49" s="7">
        <f t="shared" si="2"/>
        <v>1720</v>
      </c>
      <c r="H49" s="21" t="str">
        <f>_xlfn.DISPIMG("ID_A7932CF57E75470A88D28C262DAC11C2",1)</f>
        <v>=DISPIMG("ID_A7932CF57E75470A88D28C262DAC11C2",1)</v>
      </c>
      <c r="I49" s="26"/>
      <c r="J49" s="26"/>
    </row>
    <row r="50" ht="27" spans="1:10">
      <c r="A50" s="8">
        <v>48</v>
      </c>
      <c r="B50" s="14" t="s">
        <v>107</v>
      </c>
      <c r="C50" s="22" t="s">
        <v>108</v>
      </c>
      <c r="D50" s="13" t="s">
        <v>29</v>
      </c>
      <c r="E50" s="20">
        <v>4</v>
      </c>
      <c r="F50" s="7">
        <v>550</v>
      </c>
      <c r="G50" s="7">
        <f t="shared" si="2"/>
        <v>2200</v>
      </c>
      <c r="H50" s="7" t="str">
        <f>_xlfn.DISPIMG("ID_0EDA3A4D917A484492F36C58276A27F0",1)</f>
        <v>=DISPIMG("ID_0EDA3A4D917A484492F36C58276A27F0",1)</v>
      </c>
      <c r="I50" s="26"/>
      <c r="J50" s="26"/>
    </row>
    <row r="51" ht="24" spans="1:10">
      <c r="A51" s="8">
        <v>49</v>
      </c>
      <c r="B51" s="14" t="s">
        <v>109</v>
      </c>
      <c r="C51" s="22" t="s">
        <v>110</v>
      </c>
      <c r="D51" s="13" t="s">
        <v>111</v>
      </c>
      <c r="E51" s="20">
        <v>4</v>
      </c>
      <c r="F51" s="7">
        <v>820</v>
      </c>
      <c r="G51" s="7">
        <f t="shared" si="2"/>
        <v>3280</v>
      </c>
      <c r="H51" s="21" t="str">
        <f>_xlfn.DISPIMG("ID_BE0A98D1A76E46E684053A409CCEDF4B",1)</f>
        <v>=DISPIMG("ID_BE0A98D1A76E46E684053A409CCEDF4B",1)</v>
      </c>
      <c r="I51" s="26"/>
      <c r="J51" s="26"/>
    </row>
    <row r="52" ht="42" spans="1:10">
      <c r="A52" s="8">
        <v>50</v>
      </c>
      <c r="B52" s="7" t="s">
        <v>112</v>
      </c>
      <c r="C52" s="10" t="s">
        <v>113</v>
      </c>
      <c r="D52" s="7" t="s">
        <v>114</v>
      </c>
      <c r="E52" s="7">
        <v>1</v>
      </c>
      <c r="F52" s="7">
        <v>5100</v>
      </c>
      <c r="G52" s="7">
        <f t="shared" si="2"/>
        <v>5100</v>
      </c>
      <c r="H52" s="7" t="str">
        <f>_xlfn.DISPIMG("ID_DE7D872C93F04D2C9BAD465846B9D04B",1)</f>
        <v>=DISPIMG("ID_DE7D872C93F04D2C9BAD465846B9D04B",1)</v>
      </c>
      <c r="I52" s="26"/>
      <c r="J52" s="26"/>
    </row>
    <row r="53" ht="52.5" spans="1:10">
      <c r="A53" s="8">
        <v>51</v>
      </c>
      <c r="B53" s="7" t="s">
        <v>115</v>
      </c>
      <c r="C53" s="10" t="s">
        <v>116</v>
      </c>
      <c r="D53" s="7" t="s">
        <v>114</v>
      </c>
      <c r="E53" s="7">
        <v>2</v>
      </c>
      <c r="F53" s="7">
        <v>1890</v>
      </c>
      <c r="G53" s="7">
        <f t="shared" si="2"/>
        <v>3780</v>
      </c>
      <c r="H53" s="7" t="str">
        <f>_xlfn.DISPIMG("ID_FC783191A8DE40AA9E4B8B9CD1783CF5",1)</f>
        <v>=DISPIMG("ID_FC783191A8DE40AA9E4B8B9CD1783CF5",1)</v>
      </c>
      <c r="I53" s="26"/>
      <c r="J53" s="26"/>
    </row>
    <row r="54" ht="63" spans="1:10">
      <c r="A54" s="8">
        <v>52</v>
      </c>
      <c r="B54" s="7" t="s">
        <v>117</v>
      </c>
      <c r="C54" s="10" t="s">
        <v>118</v>
      </c>
      <c r="D54" s="7" t="s">
        <v>114</v>
      </c>
      <c r="E54" s="7">
        <v>2</v>
      </c>
      <c r="F54" s="7">
        <v>1360</v>
      </c>
      <c r="G54" s="7">
        <f t="shared" si="2"/>
        <v>2720</v>
      </c>
      <c r="H54" s="7" t="str">
        <f>_xlfn.DISPIMG("ID_675134B53CEF4F32BCEA2490D17E8D39",1)</f>
        <v>=DISPIMG("ID_675134B53CEF4F32BCEA2490D17E8D39",1)</v>
      </c>
      <c r="I54" s="26"/>
      <c r="J54" s="26"/>
    </row>
    <row r="55" ht="27" spans="1:10">
      <c r="A55" s="8">
        <v>53</v>
      </c>
      <c r="B55" s="7" t="s">
        <v>119</v>
      </c>
      <c r="C55" s="10" t="s">
        <v>120</v>
      </c>
      <c r="D55" s="7" t="s">
        <v>114</v>
      </c>
      <c r="E55" s="7">
        <v>1</v>
      </c>
      <c r="F55" s="7">
        <v>5100</v>
      </c>
      <c r="G55" s="7">
        <f t="shared" si="2"/>
        <v>5100</v>
      </c>
      <c r="H55" s="7" t="str">
        <f>_xlfn.DISPIMG("ID_5BFE30EA83854D14A1D5B45F9C769648",1)</f>
        <v>=DISPIMG("ID_5BFE30EA83854D14A1D5B45F9C769648",1)</v>
      </c>
      <c r="I55" s="26"/>
      <c r="J55" s="26"/>
    </row>
    <row r="56" ht="42" spans="1:10">
      <c r="A56" s="8">
        <v>54</v>
      </c>
      <c r="B56" s="7" t="s">
        <v>121</v>
      </c>
      <c r="C56" s="10" t="s">
        <v>122</v>
      </c>
      <c r="D56" s="7" t="s">
        <v>114</v>
      </c>
      <c r="E56" s="7">
        <v>1</v>
      </c>
      <c r="F56" s="7">
        <v>5600</v>
      </c>
      <c r="G56" s="7">
        <f t="shared" si="2"/>
        <v>5600</v>
      </c>
      <c r="H56" s="7" t="str">
        <f>_xlfn.DISPIMG("ID_C722AA89A5064A1F9423EED281C39918",1)</f>
        <v>=DISPIMG("ID_C722AA89A5064A1F9423EED281C39918",1)</v>
      </c>
      <c r="I56" s="26"/>
      <c r="J56" s="26"/>
    </row>
    <row r="57" ht="42" spans="1:10">
      <c r="A57" s="8">
        <v>55</v>
      </c>
      <c r="B57" s="7" t="s">
        <v>123</v>
      </c>
      <c r="C57" s="10" t="s">
        <v>122</v>
      </c>
      <c r="D57" s="7" t="s">
        <v>114</v>
      </c>
      <c r="E57" s="7">
        <v>1</v>
      </c>
      <c r="F57" s="7">
        <v>4900</v>
      </c>
      <c r="G57" s="7">
        <f t="shared" si="2"/>
        <v>4900</v>
      </c>
      <c r="H57" s="7" t="str">
        <f>_xlfn.DISPIMG("ID_E690A4DC60414867A2FCE986C27F51D6",1)</f>
        <v>=DISPIMG("ID_E690A4DC60414867A2FCE986C27F51D6",1)</v>
      </c>
      <c r="I57" s="26"/>
      <c r="J57" s="26"/>
    </row>
    <row r="58" ht="262.5" spans="1:8">
      <c r="A58" s="8">
        <v>56</v>
      </c>
      <c r="B58" s="7" t="s">
        <v>124</v>
      </c>
      <c r="C58" s="10" t="s">
        <v>125</v>
      </c>
      <c r="D58" s="7" t="s">
        <v>11</v>
      </c>
      <c r="E58" s="7">
        <v>3</v>
      </c>
      <c r="F58" s="7">
        <v>1200</v>
      </c>
      <c r="G58" s="7">
        <f t="shared" ref="G58:G65" si="3">F58*E58</f>
        <v>3600</v>
      </c>
      <c r="H58" s="7" t="str">
        <f>_xlfn.DISPIMG("ID_7D9CA356EED4499EA68CDB8C35CF8616",1)</f>
        <v>=DISPIMG("ID_7D9CA356EED4499EA68CDB8C35CF8616",1)</v>
      </c>
    </row>
    <row r="59" ht="126" spans="1:8">
      <c r="A59" s="8">
        <v>57</v>
      </c>
      <c r="B59" s="7" t="s">
        <v>126</v>
      </c>
      <c r="C59" s="10" t="s">
        <v>127</v>
      </c>
      <c r="D59" s="7" t="s">
        <v>128</v>
      </c>
      <c r="E59" s="7">
        <v>4</v>
      </c>
      <c r="F59" s="7">
        <v>540</v>
      </c>
      <c r="G59" s="7">
        <f t="shared" si="3"/>
        <v>2160</v>
      </c>
      <c r="H59" s="7" t="str">
        <f>_xlfn.DISPIMG("ID_5FCDB9EBB65947E5A5D6BE48F610A2AE",1)</f>
        <v>=DISPIMG("ID_5FCDB9EBB65947E5A5D6BE48F610A2AE",1)</v>
      </c>
    </row>
    <row r="60" ht="89" customHeight="1" spans="1:8">
      <c r="A60" s="8">
        <v>58</v>
      </c>
      <c r="B60" s="11" t="s">
        <v>129</v>
      </c>
      <c r="C60" s="23" t="s">
        <v>130</v>
      </c>
      <c r="D60" s="7" t="s">
        <v>11</v>
      </c>
      <c r="E60" s="7">
        <v>2</v>
      </c>
      <c r="F60" s="7">
        <v>925</v>
      </c>
      <c r="G60" s="7">
        <f t="shared" si="3"/>
        <v>1850</v>
      </c>
      <c r="H60" s="11" t="str">
        <f>_xlfn.DISPIMG("ID_B4A878AFCC924D7E8B75E8944916C496",1)</f>
        <v>=DISPIMG("ID_B4A878AFCC924D7E8B75E8944916C496",1)</v>
      </c>
    </row>
    <row r="61" ht="98" customHeight="1" spans="1:8">
      <c r="A61" s="8">
        <v>59</v>
      </c>
      <c r="B61" s="12"/>
      <c r="C61" s="24"/>
      <c r="D61" s="7" t="s">
        <v>11</v>
      </c>
      <c r="E61" s="7">
        <v>4</v>
      </c>
      <c r="F61" s="7">
        <v>600</v>
      </c>
      <c r="G61" s="7">
        <f t="shared" si="3"/>
        <v>2400</v>
      </c>
      <c r="H61" s="12"/>
    </row>
    <row r="62" ht="105" spans="1:8">
      <c r="A62" s="8">
        <v>60</v>
      </c>
      <c r="B62" s="7" t="s">
        <v>131</v>
      </c>
      <c r="C62" s="10" t="s">
        <v>132</v>
      </c>
      <c r="D62" s="7" t="s">
        <v>128</v>
      </c>
      <c r="E62" s="7">
        <v>16</v>
      </c>
      <c r="F62" s="7">
        <v>260</v>
      </c>
      <c r="G62" s="7">
        <f t="shared" si="3"/>
        <v>4160</v>
      </c>
      <c r="H62" s="7" t="str">
        <f>_xlfn.DISPIMG("ID_01C78925E0E74251BCC35EAC18182C73",1)</f>
        <v>=DISPIMG("ID_01C78925E0E74251BCC35EAC18182C73",1)</v>
      </c>
    </row>
    <row r="63" ht="231" spans="1:8">
      <c r="A63" s="8">
        <v>61</v>
      </c>
      <c r="B63" s="7" t="s">
        <v>133</v>
      </c>
      <c r="C63" s="10" t="s">
        <v>134</v>
      </c>
      <c r="D63" s="7" t="s">
        <v>128</v>
      </c>
      <c r="E63" s="7">
        <v>1</v>
      </c>
      <c r="F63" s="25">
        <v>700</v>
      </c>
      <c r="G63" s="7">
        <f t="shared" si="3"/>
        <v>700</v>
      </c>
      <c r="H63" s="7" t="str">
        <f>_xlfn.DISPIMG("ID_7219F94E9B1B415593834988A1E65F07",1)</f>
        <v>=DISPIMG("ID_7219F94E9B1B415593834988A1E65F07",1)</v>
      </c>
    </row>
    <row r="64" ht="221.25" spans="1:8">
      <c r="A64" s="8">
        <v>62</v>
      </c>
      <c r="B64" s="7" t="s">
        <v>135</v>
      </c>
      <c r="C64" s="10" t="s">
        <v>136</v>
      </c>
      <c r="D64" s="7" t="s">
        <v>16</v>
      </c>
      <c r="E64" s="7">
        <v>1</v>
      </c>
      <c r="F64" s="25">
        <v>630</v>
      </c>
      <c r="G64" s="7">
        <f t="shared" si="3"/>
        <v>630</v>
      </c>
      <c r="H64" s="7" t="str">
        <f>_xlfn.DISPIMG("ID_A9423E1B166B4175925CE8BCC6B5CA2E",1)</f>
        <v>=DISPIMG("ID_A9423E1B166B4175925CE8BCC6B5CA2E",1)</v>
      </c>
    </row>
    <row r="65" ht="126" spans="1:8">
      <c r="A65" s="8">
        <v>63</v>
      </c>
      <c r="B65" s="7" t="s">
        <v>137</v>
      </c>
      <c r="C65" s="10" t="s">
        <v>138</v>
      </c>
      <c r="D65" s="7" t="s">
        <v>42</v>
      </c>
      <c r="E65" s="7">
        <v>2</v>
      </c>
      <c r="F65" s="7">
        <v>1000</v>
      </c>
      <c r="G65" s="7">
        <f t="shared" si="3"/>
        <v>2000</v>
      </c>
      <c r="H65" s="7" t="str">
        <f>_xlfn.DISPIMG("ID_178C604ACD28486096919E263A50DDDE",1)</f>
        <v>=DISPIMG("ID_178C604ACD28486096919E263A50DDDE",1)</v>
      </c>
    </row>
    <row r="66" spans="7:7">
      <c r="G66" s="3">
        <f>SUM(G3:G65)</f>
        <v>299660</v>
      </c>
    </row>
  </sheetData>
  <autoFilter ref="A2:H66">
    <extLst/>
  </autoFilter>
  <mergeCells count="5">
    <mergeCell ref="A1:H1"/>
    <mergeCell ref="B60:B61"/>
    <mergeCell ref="C60:C61"/>
    <mergeCell ref="H5:H6"/>
    <mergeCell ref="H60:H61"/>
  </mergeCells>
  <conditionalFormatting sqref="B42:B44">
    <cfRule type="containsText" dxfId="0" priority="1" stopIfTrue="1" operator="between" text="TY">
      <formula>NOT(ISERROR(SEARCH("TY",B42)))</formula>
    </cfRule>
  </conditionalFormatting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潘强</dc:creator>
  <cp:lastModifiedBy>宋婷婷</cp:lastModifiedBy>
  <dcterms:created xsi:type="dcterms:W3CDTF">2024-04-09T01:57:00Z</dcterms:created>
  <dcterms:modified xsi:type="dcterms:W3CDTF">2024-04-28T07:38:47Z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87EA666CBB4E47279F5493962D92B7D9_11</vt:lpwstr>
  </property>
  <property fmtid="{D5CDD505-2E9C-101B-9397-08002B2CF9AE}" pid="3" name="KSOProductBuildVer">
    <vt:lpwstr>2052-12.1.0.16729</vt:lpwstr>
  </property>
</Properties>
</file>